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_нов" sheetId="3" r:id="rId3"/>
    <sheet name="дод 4" sheetId="4" r:id="rId4"/>
    <sheet name="дод.5" sheetId="5" r:id="rId5"/>
    <sheet name="дод6" sheetId="6" r:id="rId6"/>
  </sheets>
  <definedNames>
    <definedName name="_xlfn.AGGREGATE" hidden="1">#NAME?</definedName>
    <definedName name="_xlnm.Print_Titles" localSheetId="1">'дод.2'!$7:$7</definedName>
    <definedName name="_xlnm.Print_Titles" localSheetId="4">'дод.5'!$D:$E,'дод.5'!#REF!</definedName>
    <definedName name="_xlnm.Print_Titles" localSheetId="5">'дод6'!$9:$9</definedName>
    <definedName name="_xlnm.Print_Area" localSheetId="3">'дод 4'!$A$1:$AF$41</definedName>
    <definedName name="_xlnm.Print_Area" localSheetId="0">'дод.1'!$A$1:$F$123</definedName>
    <definedName name="_xlnm.Print_Area" localSheetId="1">'дод.2'!$A$2:$F$27</definedName>
    <definedName name="_xlnm.Print_Area" localSheetId="2">'дод.3_нов'!$B$2:$Q$118</definedName>
    <definedName name="_xlnm.Print_Area" localSheetId="4">'дод.5'!$A$1:$K$34</definedName>
    <definedName name="_xlnm.Print_Area" localSheetId="5">'дод6'!$A$1:$J$79</definedName>
    <definedName name="ччч">#REF!</definedName>
  </definedNames>
  <calcPr fullCalcOnLoad="1"/>
</workbook>
</file>

<file path=xl/sharedStrings.xml><?xml version="1.0" encoding="utf-8"?>
<sst xmlns="http://schemas.openxmlformats.org/spreadsheetml/2006/main" count="856" uniqueCount="480">
  <si>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</si>
  <si>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</si>
  <si>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0813083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</si>
  <si>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</si>
  <si>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</si>
  <si>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0113242</t>
  </si>
  <si>
    <t>грн.</t>
  </si>
  <si>
    <t>Резервний фонд</t>
  </si>
  <si>
    <t>Великорусавський</t>
  </si>
  <si>
    <t>Вербівський</t>
  </si>
  <si>
    <t>Вилянський</t>
  </si>
  <si>
    <t>Височанський</t>
  </si>
  <si>
    <t>Гнатківський</t>
  </si>
  <si>
    <t>Комаргородський</t>
  </si>
  <si>
    <t>Липівський</t>
  </si>
  <si>
    <t>Марківський</t>
  </si>
  <si>
    <t>Олександрівський</t>
  </si>
  <si>
    <t>Стінянський</t>
  </si>
  <si>
    <t>Районний</t>
  </si>
  <si>
    <t>Обласний</t>
  </si>
  <si>
    <t>Фінансове управління райдержадміністрації</t>
  </si>
  <si>
    <t>Внутрішнє фінансування</t>
  </si>
  <si>
    <t>Фінансування за рахунок зміни залишків коштів бюджетів</t>
  </si>
  <si>
    <t>1161</t>
  </si>
  <si>
    <t xml:space="preserve">Інші програми та заходи у сфері освіти </t>
  </si>
  <si>
    <t>Кошти, що передаються із загального фонду бюджету до бюджету розвитку (спеціального фонду)</t>
  </si>
  <si>
    <t>Податкові надходження  </t>
  </si>
  <si>
    <t>11000000 </t>
  </si>
  <si>
    <t>11010000 </t>
  </si>
  <si>
    <t>Податок та збір на доходи фізичних осіб   </t>
  </si>
  <si>
    <t>11010100 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</si>
  <si>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</si>
  <si>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</si>
  <si>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</si>
  <si>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</si>
  <si>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</si>
  <si>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20000000 </t>
  </si>
  <si>
    <t>Неподаткові надходження   </t>
  </si>
  <si>
    <t>21000000 </t>
  </si>
  <si>
    <t xml:space="preserve">Доходи від власності та підприємницької діяльності  </t>
  </si>
  <si>
    <t>0813033</t>
  </si>
  <si>
    <t>Компенсаційні виплати на пільговий проїзд автомобільним транспортом окремим категоріям громадян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</si>
  <si>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(для дітей в інклюзивних класах закладів загальної середньої освіти. (видатки споживання)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</si>
  <si>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(для дітей в інклюзивних класах закладів загальної середньої освіти) (видатки розвитку)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</si>
  <si>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бюджету» (субвенція з обласного бюджету на лікування хворих на цукровий діабет інсуліном на нецукровий діабет десмопресином)</t>
  </si>
  <si>
    <t>субвенція з обласного бюджету на підтримку окремих закладів охорони здоров'я, які надають вторинну (спеціалізовану) та третинну (високоспеціалізовану) медичну допомогу за програмою державних гарантій медичного обслуговування населення</t>
  </si>
  <si>
    <t>субвенція з обласного бюджету на підтримку окремих закладів охорони здоров’я, які надають первину, вторинну (спеціалізовану) медичну допомогу за програмою державних гарантій медичного обслуговування населення, в тому числі на доплати працівникам, які в березні поточного року були безпосередньо зайняті у ліквідації епідемії та здійсненні заходів із запобігання поширенню коронавірусної хвороби COVID – 19</t>
  </si>
  <si>
    <t>субвенція з обласного бюджету місцевим бюджетам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</si>
  <si>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</si>
  <si>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(для дітей в інклюзивних класах закладів загальної середньої освіти) (видатки споживання)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</si>
  <si>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</si>
  <si>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на культурно-освітні послуги (поточні видатки)</t>
  </si>
  <si>
    <t xml:space="preserve">для забезпечення утримання фельдшерсько-акушерських пунктів та амбулаторій загальної практики сімейної </t>
  </si>
  <si>
    <t>для комунального некомерційного підприємства «Томашпільська центральна районна лікарня», на забезпечення видатків на фінансування проведення медоглядів призовників та військовозобов’язаних Вапнярської об`єднаної територіальної громади Томашпільського РВК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</si>
  <si>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</si>
  <si>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</si>
  <si>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</si>
  <si>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 (видатки розвитку)</t>
  </si>
  <si>
    <t>на закупівлю сучасних меблів для початкових класів нової української школи (видатки розвитку)</t>
  </si>
  <si>
    <t>на закупівлю комп'ютерного обладнання для початкових класів (видатки розвитку)</t>
  </si>
  <si>
    <t xml:space="preserve"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(для дітей в інклюзивних класах закладів загальної середньої освіти), у тому числі: </t>
  </si>
  <si>
    <t>Субвенція з обласного бюджету місцевим бюджетам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</si>
  <si>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Субвенція з обласного бюджету місцевим бюджетам на відзначення проектів – переможців 17 обласного Конкурсу проектів розвитку територіальних громад ("Спорт - спільна турбота" с. Маорківка)</t>
  </si>
  <si>
    <t>Субвенція з місцевого бюджету Вапнярської об'єднаної територіальної громади Томашпільській ЦРЛ на забезпечення видатків на фінансування проведення медоглядів призовників та військовозобов’язаних Вапнярської об`єднаної територіальної громади Томашпільського РВК</t>
  </si>
  <si>
    <t xml:space="preserve"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періоду, у тому числі:            </t>
  </si>
  <si>
    <t xml:space="preserve">Томашпільська амбулаторія загальної практики сімейної медицини по вул. І. Гаврилюка, 135  Томашпільського  району - капітальний ремонт </t>
  </si>
  <si>
    <t xml:space="preserve">Придбання телемедичного обладнання для Томашпільської амбулаторії загальної практики сімейної медицини по вул. І.Гаврилюка,135, смт. Томашпіль Томашпільський район </t>
  </si>
  <si>
    <t xml:space="preserve">Придбання телемедичного обладнання для Комаргородської амбулаторії загальної практики сімейної медицини по вул. Пирогова, 22, с.Комаргород Томашпільський район </t>
  </si>
  <si>
    <t xml:space="preserve">Придбання телемедичного обладнання для Рожнятівської амбулаторії загальної практики сімейної медицини по вул. Миру, 25, с.Рожнятівка Томашпільський район </t>
  </si>
  <si>
    <t xml:space="preserve"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 </t>
  </si>
  <si>
    <t xml:space="preserve"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бюджету, у тому числі: </t>
  </si>
  <si>
    <t>субвенція з обласного бюджету на лікування хворих на цукровий діабет інсуліном на нецукровий діабет десмопресином</t>
  </si>
  <si>
    <t>Додаток 1
до рішення ______ сесії районної ради 7 скликання від ____ ___________ 2020 року
Про внесення змін до рішення 39 сесії районної ради 7 скликання від 12 грудня 2019 року №582 "Про районний бюджет Томашпільського району на 2020 рік"</t>
  </si>
  <si>
    <t>О2320200000</t>
  </si>
  <si>
    <t>(код бюджету)</t>
  </si>
  <si>
    <t>(грн.)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</si>
  <si>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</si>
  <si>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тому числі:</t>
  </si>
  <si>
    <t>на оплату праці педагогічних працівників інклюзивно - ресурсних центрів</t>
  </si>
  <si>
    <t xml:space="preserve">Субвенція з обласного бюджету місцевим бюджетам на пільгове медичне обслуговування громадян, які постраждали внаслідок Чорнобильської катастрофи </t>
  </si>
  <si>
    <t>Субвенція з обласного бюджету місцевим бюджетам на компенсаційні виплати особам з інвалідністю на бензин (пальне), ремонт, техобслуговування автотранспорту та транспортне обслуговування, а також на встановлення телефонів особам з інвалідністю I та II груп</t>
  </si>
  <si>
    <t xml:space="preserve">Субвенція з обласного бюджету місцевим бюджетам на відшкодування витрат на поховання учасників бойових дій та осіб з інвалідністю внаслідок війни </t>
  </si>
  <si>
    <t>Субвенція з місцевого бюджету Томашпільської об'єднаної територіальної громади для КУ "Томашпільський районний трудовий архів” по Томашпільській об'єднаній територіальній громаді</t>
  </si>
  <si>
    <t xml:space="preserve">                        (код бюджету)</t>
  </si>
  <si>
    <t>(грн)</t>
  </si>
  <si>
    <t>Керуючий справами виконавчого апарату районної ради                             В.О.Стратій</t>
  </si>
  <si>
    <t xml:space="preserve">         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</si>
  <si>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</si>
  <si>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</si>
  <si>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</si>
  <si>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 -</t>
  </si>
  <si>
    <t>Забезпечення діяльності інклюзивно-ресурсних центрів</t>
  </si>
  <si>
    <t>Додаток 6
до рішення ______ сесії районної ради 7 скликання від ____ ___________ 2020 року
Про внесення змін до рішення 39 сесії районної ради 7 скликання від 12 грудня 2019 року №582 "Про районний бюджет Томашпільського району на 2020 рік"</t>
  </si>
  <si>
    <t>на дошкільну освіту (поточні видатки)</t>
  </si>
  <si>
    <t>9770</t>
  </si>
  <si>
    <t>Програми підтримки інвалідів та непрацюючих малозабезпечених осіб</t>
  </si>
  <si>
    <t>Рішення 5 сесії 6 скликання від 29 березня 2011 року "Програма підтримки інвалідів та непрацюючих малозабезпечених осіб"</t>
  </si>
  <si>
    <t>Надання матеріальних допомог</t>
  </si>
  <si>
    <t xml:space="preserve">Надання матеріальних допомог </t>
  </si>
  <si>
    <t>Субвенція з місцевого бюджету Томашпільської об'єднаної територіальної громади районному бюджету з послідуючим перерахуванням Вінницькому обласному бюджету для співфінансування закупівлі спеціалізованого легкового автомобіля для медичних працівників Рожнятівської амбулаторії загальної практики сімейної медицини (первинна реєстрація автомобіля у сервісному центрі Міністерства Внутрішніх Справ України та сплата податку у Пенсійний Фонд України)</t>
  </si>
  <si>
    <t>Субвенція з місцевого бюджету Томашпільської об'єднаної територіальної громади районному бюджету з послідуючим перерахуванням Вінницькому обласному бюджету для співфінансування закупівлі спеціалізованого легкового автомобіля для медичних працівників Рожнятівської амбулаторії загальної практики сімейної медицини (отримання сертифікату відповідності на якість і рівень безпеки для експлуатації на шляхах України)</t>
  </si>
  <si>
    <t>Субвенція з місцевого бюджету Томашпільської об'єднаної територіальної громади для співфінансування закупівлі одного комплекту медичного обладнання, а саме, загальна оглядова цифрова камера, дерматоскоп, монітор життєво-важливих показників із цифровим інтерфейсом, 12-канальний електрокардіограф з цифровим інтерфейсом, спірометр для надання медичних послуг із застосуванням телемедицини у Рожнятівській АЗПСМ</t>
  </si>
  <si>
    <t>Субвенція з місцевого бюджету Томашпільської об'єднаної територіальної громади комунальному некомерційному підприємству «Томашпільська центральна районна лікарня» для придбання 100 тест-систем для виявлення короновірусної інфекції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</si>
  <si>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</si>
  <si>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</si>
  <si>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 виплату матеріальної допомоги хворим з хронічною нирковою недостатністю. ТОМАШПІЛЬ ОТГ</t>
  </si>
  <si>
    <t>На виплату матеріальної допомоги хворим з хронічною нирковою недостатністю. ВАПНЯРКА ОТГ</t>
  </si>
  <si>
    <r>
      <t xml:space="preserve">Інші субвенції з місцевого бюджету </t>
    </r>
    <r>
      <rPr>
        <i/>
        <sz val="10"/>
        <color indexed="8"/>
        <rFont val="Times New Roman"/>
        <family val="1"/>
      </rPr>
      <t>(на дошкільну освіту )</t>
    </r>
  </si>
  <si>
    <r>
      <t xml:space="preserve">Інші субвенції з місцевого бюджету </t>
    </r>
    <r>
      <rPr>
        <i/>
        <sz val="10"/>
        <color indexed="8"/>
        <rFont val="Times New Roman"/>
        <family val="1"/>
      </rPr>
      <t>(на культурно-освітні послуги, що надаються клубними та бібліотечними закладами )</t>
    </r>
  </si>
  <si>
    <t>УСЬОГО</t>
  </si>
  <si>
    <t>Код бюджету</t>
  </si>
  <si>
    <t>Найменування бюджету - одержувача / надавача міжбюджетного трансферту</t>
  </si>
  <si>
    <t>найменування трансферту</t>
  </si>
  <si>
    <t xml:space="preserve">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</si>
  <si>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</si>
  <si>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</si>
  <si>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 xml:space="preserve">            (код бюджету)</t>
  </si>
  <si>
    <t>Найменування об'єкта будівництва /вид будівельних робіт, у тому числі проектні роботи</t>
  </si>
  <si>
    <t>Загальна тривалість будівництва (рік початку і завершення)</t>
  </si>
  <si>
    <t>37119800</t>
  </si>
  <si>
    <t xml:space="preserve">районній державній адміністрації для належного забезпечення діяльності Томашпільської районної державної адміністрації щодо виконання делегованих повноважень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</si>
  <si>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</si>
  <si>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Плата за оренду майна бюджетнихустанов, що здійснюється відповідно до Закону України «Про оренду державного та комунального майна»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</si>
  <si>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(для дітей в інклюзивних класах закладів загальної середньої освіти), у тому числі:</t>
  </si>
  <si>
    <t>субвенція з місцевого бюджету Вапнярської об’єднаної територіальної громади за рахунок коштів медичної субвенції з державного бюджету на утримання в першому кварталі закладу охорони здоров’я вторинного рівня - КНП «Томашпільська центральна районна лікарня»</t>
  </si>
  <si>
    <t>Субвенція з сільських бюджетів на дошкільну освіту</t>
  </si>
  <si>
    <t>Субвенція з сільських бюджетів на культурно-освітні послуги, що надаються клубними та бібліотечними закладами</t>
  </si>
  <si>
    <t>Субвенція з сільських бюджетів на Томашпільський РМЦПМСД для забезпечення утримання фельдшерсько-акушерських пунктів та амбулаторій загальної практики сімейної медицини - структурних підрозділів КП «Томашпільський РМЦПМСД»</t>
  </si>
  <si>
    <t xml:space="preserve">Субвенція з сільських бюджетів для відшкодування пільг з оплати послуг зв`язку окремим категоріям громадян по сільських радах </t>
  </si>
  <si>
    <t>Субвенція з сільських бюджетів районній раді на фінансування районної Програми щодо порядку зберігання архівних документів, пов’язаних із забезпеченням соціального захисту громадян та діяльності комунальної установи „Томашпільський районний трудовий архів</t>
  </si>
  <si>
    <t>фінансовому управлінню райдержадміністрації, з метою належного забезпечення діяльності, щодо виконання делегованих повноважень</t>
  </si>
  <si>
    <t xml:space="preserve">управлінню агропромислового розвитку райдержадміністрації, з метою поінформованості населення та виконання делегованих повноважень </t>
  </si>
  <si>
    <t xml:space="preserve">управлінню праці та соціального захисту населення райдержадміністрації для належного забезпечення діяльності щодо виконання делегованих повноважень </t>
  </si>
  <si>
    <t>Джерела фінансування районного бюджету на 2020 рік</t>
  </si>
  <si>
    <r>
      <t>УТОЧНЕНИЙ РОЗПОДІЛ</t>
    </r>
    <r>
      <rPr>
        <b/>
        <sz val="14"/>
        <rFont val="Times New Roman"/>
        <family val="1"/>
      </rPr>
      <t xml:space="preserve">
видатків районного бюджету  на 2020 рік</t>
    </r>
  </si>
  <si>
    <t>Уточнений 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</si>
  <si>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Уточнений розподіл витрат місцевого бюджету на реалізацію місцевих/регіональних програм у 2020 році</t>
  </si>
  <si>
    <t>Державний</t>
  </si>
  <si>
    <t>Субвенція з місцевого бюджету державному бюджету на виконання програм соціально-економічного розвитку регіонів, в тому числі:</t>
  </si>
  <si>
    <t xml:space="preserve">Програма забезпечення виконання Томашпільською районною державною адміністрацією повноважень делегованих районною радою на 2020 рік </t>
  </si>
  <si>
    <t>Рішення 41 сесії  7 скликання Томашпільської районної ради від  28 січня 2020 року "Про програму забезпечення виконання Томашпільською районною державною адміністрацією повноважень делегованих районною радою на 2020 рік "</t>
  </si>
  <si>
    <t>Уточнені показники доходів районного бюджету на 2020 рік</t>
  </si>
  <si>
    <t>Уточнені показники міжбюджетних трансфертів на 2020 рік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</si>
  <si>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</si>
  <si>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</si>
  <si>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</si>
  <si>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</si>
  <si>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</si>
  <si>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</si>
  <si>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Програма економічного і соціального розвитку району на 2020 рік</t>
  </si>
  <si>
    <t>Рішення 39 сесії  7 скликання Томашпільської районної ради від  12 грудня 2019 року "Про програму економічного і соціального розвитку району на 2020 рік"</t>
  </si>
  <si>
    <t xml:space="preserve">Рішення Томашпільської районої ради № 434 від 21.08.2018 року "Про програму фінансової підтримки комунальних підприємств, установ, що належать до спільної власності територіальних громад Томашпільського району на 2018-2020 роки" </t>
  </si>
  <si>
    <t xml:space="preserve">Програма економічного і соціального розвитку району на 2020 рік . </t>
  </si>
  <si>
    <t>Рішення Томашпільської районної ради №34 від 19.02.2016 року "Про програму розвитку фізичної культури та спорту у Томашпільському районі на 2016-2020 роки"</t>
  </si>
  <si>
    <t>Програма розвитку освіти Томашпільського району нам 2018-2022 роки</t>
  </si>
  <si>
    <t>Рішення Томашпільської районної ради № 383 від 23.03.2018 року "Про програму розвитку освіти Томашпільського району нам 2018-2022 роки</t>
  </si>
  <si>
    <t xml:space="preserve">                                                                                                                                                     Рішення 39 сесії  7 скликання Томашпільської районної ради від  12 грудня 2019 року "Про програму економічного і соціального розвитку району на 2020 рік"</t>
  </si>
  <si>
    <t xml:space="preserve">                 02320200000</t>
  </si>
  <si>
    <t>Додаток 2
до рішення ______ сесії районної ради 7 скликання від ____ ___________ 2020 року
Про внесення змін до рішення 39 сесії районної ради 7 скликання від 12 грудня 2019 року №582 "Про районний бюджет Томашпільського району на 2020 рік"</t>
  </si>
  <si>
    <t>Додаток 3
до рішення ______ сесії районної ради 7 скликання від ____ ___________ 2020 року
Про внесення змін до рішення 39 сесії районної ради 7 скликання від 12 грудня 2019 року №582 "Про районний бюджет Томашпільського району на 2020 рік"</t>
  </si>
  <si>
    <t>Додаток 4
до рішення ______ сесії районної ради 7 скликання від ____ ___________ 2020 року
Про внесення змін до рішення 39 сесії районної ради 7 скликання від 12 грудня 2019 року №582 "Про районний бюджет Томашпільського району на 2020 рік"</t>
  </si>
  <si>
    <t>Додаток 5
до рішення ______ сесії районної ради 7 скликання від ____ ___________ 2020 року
Про внесення змін до рішення 39 сесії районної ради 7 скликання від 12 грудня 2019 року №582 "Про районний бюджет Томашпільського району на 2020 рік"</t>
  </si>
  <si>
    <t xml:space="preserve">                (код бюджету)</t>
  </si>
  <si>
    <t xml:space="preserve">             (код бюджету)</t>
  </si>
  <si>
    <t xml:space="preserve">Інші заходи у сфері соціального захисту і соціального забезпечення </t>
  </si>
  <si>
    <t>Субвенція з місцевого бюджету Вапнярської об'єднаної територіальної громади для КУ "Томашпільський районний трудовий архів” по Вапнярській об'єднаній територіальній громаді</t>
  </si>
  <si>
    <t>Субвенція з місцевого бюджету Томашпільської об'єднаної територіальної громади для Томашпільського районного центру соціальних служб для сім'ї, дітей та молоді по Томашпільській об'єднаній територіальній громаді</t>
  </si>
  <si>
    <t>Субвенція з місцевого бюджету Вапнярської об'єднаної територіальної громади для Томашпільського районного центру соціальних служб для сім'ї, дітей та молоді по Вапнярській об'єднаній територіальній громаді</t>
  </si>
  <si>
    <t>Субвенція з місцевого бюджету Томашпільської селищної ради на допомогу хворим з хронічною нирковою недостатністю, які проживають на території Томашпільської об'єднаної територіальної громади та отримують програмний гемодіаліз</t>
  </si>
  <si>
    <t>Субвенція з місцевого бюджету Вапнярської об'єднаної територіальної громади на виплату щомісячної матеріальної допомоги хворим з хронічною нирковою недостатністю, які отримують програмний гемодіаліз та є жителями Вапнярської об'єднаної територіальної громади</t>
  </si>
  <si>
    <t>Субвенція з місцевого бюджету Томашпільської селищної ради на виплату щорічної допомоги вдовам (вдівцям) постраждалих внаслідок Чорнобильської катастрофи до Дня вшанування учасників ліквідації наслідків аварії на ЧАЕС по Томашпільській об'єднаній територіальній громаді</t>
  </si>
  <si>
    <t>Субвенція з місцевого бюджету Томашпільської селищної ради на відшкодування компенсації за перевезення на приміських маршрутах загального користування автомобільним транспортом окремих категорій громадян Томашпільської об'єднаної територіальної громади</t>
  </si>
  <si>
    <t>Субвенція з місцевого бюджету Вапнярської об'єднаної територіальної громади на відшкодування пільг з оплати послуг зв'язку окремим категоріям громадян Вапнярської  об'єднаної територіальної громади</t>
  </si>
  <si>
    <t>Субвенція з місцевого бюджету Томашпільської селищної ради на відшкодування компенсації за перевезення окремих пільгових категорій громадян залізничним транспортом приміського сполучення Томашпільської об'єднаної територіальної громади</t>
  </si>
  <si>
    <t>Субвенція з місцевого бюджету Вапнярської об'єднаної територіальної громади на відшкодування компенсації за перевезення залізничним транспортом окремих категорій громадян Вапнярської об'єднаної територіальної громади</t>
  </si>
  <si>
    <t>Субвенція з місцевого бюджету Томашпільської селищної ради на виплату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по Томашпільській об'єднаній територіальній громаді</t>
  </si>
  <si>
    <t>Субвенція з місцевого бюджету Вапнярської об'єднаної територіальної громади на виплату компенсації по забезпеченню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 по Вапнярській об'єднаній територіальній громаді</t>
  </si>
  <si>
    <t>Субвенція з місцевого бюджету Вапнярської об'єднаної територіальної громади для територіального центру соціального обслуговування (надання соціальних послуг) Томашпільського району з метою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та утримання підопічних у відділенні стаціонарного догляду для постійного або тимчасового проживання с. Комаргород по Вапнярській об'єднаній територіальній громаді</t>
  </si>
  <si>
    <t>Керуючий справами виконавчого апарату районної ради                                                  В.О.Стратій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</si>
  <si>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</si>
  <si>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</si>
  <si>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</si>
  <si>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0813030</t>
  </si>
  <si>
    <t>0813032</t>
  </si>
  <si>
    <t>0813035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</si>
  <si>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</si>
  <si>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</si>
  <si>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25000000 </t>
  </si>
  <si>
    <t>Власні надходження бюджетних установ  </t>
  </si>
  <si>
    <t>25010000 </t>
  </si>
  <si>
    <t xml:space="preserve">Надходження від плати за послуги, що надаються бюджетними установами згідно із законодавством </t>
  </si>
  <si>
    <t>25010100 </t>
  </si>
  <si>
    <t xml:space="preserve">Плата за послуги, що надаються бюджетними установами згідно з їх основною діяльністю </t>
  </si>
  <si>
    <t>25010300 </t>
  </si>
  <si>
    <t>25020000 </t>
  </si>
  <si>
    <t>Інші джерела власних надходжень бюджетних установ  </t>
  </si>
  <si>
    <t>25020200 </t>
  </si>
  <si>
    <t>40000000 </t>
  </si>
  <si>
    <t>Офіційні трансферти  </t>
  </si>
  <si>
    <t>41000000 </t>
  </si>
  <si>
    <t>Від органів державного управління  </t>
  </si>
  <si>
    <t>41020000 </t>
  </si>
  <si>
    <t>41020100 </t>
  </si>
  <si>
    <t xml:space="preserve">Базова дотація  </t>
  </si>
  <si>
    <t>0200000</t>
  </si>
  <si>
    <t>0210000</t>
  </si>
  <si>
    <t>0212000</t>
  </si>
  <si>
    <t>0212010</t>
  </si>
  <si>
    <t>2110</t>
  </si>
  <si>
    <t>0212110</t>
  </si>
  <si>
    <t>0212144</t>
  </si>
  <si>
    <t>2144</t>
  </si>
  <si>
    <t>0110180</t>
  </si>
  <si>
    <t>0180</t>
  </si>
  <si>
    <t>Інша діяльність у сфері державного управління</t>
  </si>
  <si>
    <t>Інша діяльність у сфері державного управління (для оплати за виконання додаткових соціологічних досліджень та статистичних спостережень  )</t>
  </si>
  <si>
    <t xml:space="preserve">Інша діяльність у сфері державного управління (для оплати послуг відправки призовників та мобілізованих на обласні (кущові) медичні комісії та обласний збірний пункт під час організації та проведення призову та мобілізації ) </t>
  </si>
  <si>
    <t>Інша діяльність у сфері державного управління (Фінансова підтримка комунальної установи „Томашпільський районний трудовий архів”)</t>
  </si>
  <si>
    <t>0113000</t>
  </si>
  <si>
    <t>0113240</t>
  </si>
  <si>
    <t>3240</t>
  </si>
  <si>
    <t>Інші заклади та заходи</t>
  </si>
  <si>
    <t>Інші заходи у сфері соціального захисту і соціального забезпечення (надання матеріальних допомог з фонду голови районної ради)</t>
  </si>
  <si>
    <t>3242</t>
  </si>
  <si>
    <t>0611020</t>
  </si>
  <si>
    <t>0611000</t>
  </si>
  <si>
    <t>0610000</t>
  </si>
  <si>
    <t>0600000</t>
  </si>
  <si>
    <t>0611150</t>
  </si>
  <si>
    <t>0611160</t>
  </si>
  <si>
    <t>0611161</t>
  </si>
  <si>
    <t>0611162</t>
  </si>
  <si>
    <t>0800000</t>
  </si>
  <si>
    <t>0810000</t>
  </si>
  <si>
    <t>0813230</t>
  </si>
  <si>
    <t>0813010</t>
  </si>
  <si>
    <t>0813011</t>
  </si>
  <si>
    <t>0813012</t>
  </si>
  <si>
    <t>0813020</t>
  </si>
  <si>
    <t>0813021</t>
  </si>
  <si>
    <t>0813022</t>
  </si>
  <si>
    <t>0813040</t>
  </si>
  <si>
    <t>0813041</t>
  </si>
  <si>
    <t>0813042</t>
  </si>
  <si>
    <t>0813043</t>
  </si>
  <si>
    <t>0813044</t>
  </si>
  <si>
    <t>0813045</t>
  </si>
  <si>
    <t>0813046</t>
  </si>
  <si>
    <t>Найменування згідно
 з Класифікацією доходів бюджету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</si>
  <si>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</si>
  <si>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</si>
  <si>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</si>
  <si>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</si>
  <si>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</si>
  <si>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дотація з обласного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</si>
  <si>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дотація з місцевого бюджету Томашпільської селищної ради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на багатопрофільну стаціонарну медичну допомогу населенню (ІІ рівень) КНП "Томашпільська центральна районна лікарня"</t>
  </si>
  <si>
    <t>субвенція з обласного бюджету на цільові видатки на лікування хворих на цукровий та нецукровий діабет</t>
  </si>
  <si>
    <t>субвенція з місцевого бюджету Томашпільської селищної ради за рахунок коштів медичної субвенції з державного бюджету на багатопрофільну стаціонарну медичну допомогу населенню (ІІ рівень) КНП "Томашпільська центральна районна лікарня"</t>
  </si>
  <si>
    <t>Субвенція з місцевого бюджету Томашпільської селищної ради на відшкодування пільг з оплати послуг зв'язку окремим категоріям громадян Томашпільської об'єднаної територіальної громади</t>
  </si>
  <si>
    <t>Субвенція з місцевого бюджету Томашпільської селищної ради територіальному центру соціального обслуговування (надання соціальних послуг) для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та утримання підопічних у відділенні стаціонарного догляду для постійного або тимчасового проживання с. Комаргород по Томашпільській об'єднаній територіальній громаді</t>
  </si>
  <si>
    <t>0813047</t>
  </si>
  <si>
    <t>0813080</t>
  </si>
  <si>
    <t>0813050</t>
  </si>
  <si>
    <t>0813090</t>
  </si>
  <si>
    <t>0813100</t>
  </si>
  <si>
    <t>0813104</t>
  </si>
  <si>
    <t>0813160</t>
  </si>
  <si>
    <t>0813170</t>
  </si>
  <si>
    <t>0813171</t>
  </si>
  <si>
    <t>0813240</t>
  </si>
  <si>
    <t>0813242</t>
  </si>
  <si>
    <r>
      <t xml:space="preserve">Відділ культури і туризму райдержадміністрації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</si>
  <si>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Відділ культури і туризму райдержадміністрації </t>
    </r>
    <r>
      <rPr>
        <i/>
        <sz val="10"/>
        <color indexed="8"/>
        <rFont val="Times New Roman"/>
        <family val="1"/>
      </rPr>
      <t>(відповідальний виконавець)</t>
    </r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</si>
  <si>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</si>
  <si>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</si>
  <si>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</si>
  <si>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 (виготовлення інформаційних плакатів)</t>
  </si>
  <si>
    <t>Централізовані заходи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</si>
  <si>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</si>
  <si>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</si>
  <si>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02320401000</t>
  </si>
  <si>
    <t>02320402000</t>
  </si>
  <si>
    <t>02320200000</t>
  </si>
  <si>
    <t>02320502000</t>
  </si>
  <si>
    <t>02320503000</t>
  </si>
  <si>
    <t>02320504000</t>
  </si>
  <si>
    <t>02320505000</t>
  </si>
  <si>
    <t>02320506000</t>
  </si>
  <si>
    <t>02320511000</t>
  </si>
  <si>
    <t>02320513000</t>
  </si>
  <si>
    <t>02320515000</t>
  </si>
  <si>
    <t>02320521000</t>
  </si>
  <si>
    <t>Інші неподаткові надходження  </t>
  </si>
  <si>
    <t>Інші надходження  </t>
  </si>
  <si>
    <t>0100000</t>
  </si>
  <si>
    <t>0110000</t>
  </si>
  <si>
    <t>Державне управління</t>
  </si>
  <si>
    <t>усього</t>
  </si>
  <si>
    <t>у тому числі бюджет розвитку</t>
  </si>
  <si>
    <t>Членські внески до асоціацій органів місцевого самоврядування</t>
  </si>
  <si>
    <t>7680</t>
  </si>
  <si>
    <t>0117680</t>
  </si>
  <si>
    <t>Забезпечення діяльності інших закладів у сфері освіти</t>
  </si>
  <si>
    <t>0813084</t>
  </si>
  <si>
    <t>Первинна медична допомога населенню</t>
  </si>
  <si>
    <t xml:space="preserve"> 
Надання пільг на оплату житлово-комунальних послуг окремим категоріям громадян відповідно до законодавства</t>
  </si>
  <si>
    <t xml:space="preserve"> 
Надання субсидій населенню для відшкодування витрат на оплату житлово-комунальних послуг</t>
  </si>
  <si>
    <t>0133</t>
  </si>
  <si>
    <t>1090</t>
  </si>
  <si>
    <t>0731</t>
  </si>
  <si>
    <t>0726</t>
  </si>
  <si>
    <t>0810</t>
  </si>
  <si>
    <t>1070</t>
  </si>
  <si>
    <t>1030</t>
  </si>
  <si>
    <t>1010</t>
  </si>
  <si>
    <t>0829</t>
  </si>
  <si>
    <t>0111</t>
  </si>
  <si>
    <t>0763</t>
  </si>
  <si>
    <t>1040</t>
  </si>
  <si>
    <t>0921</t>
  </si>
  <si>
    <t>0990</t>
  </si>
  <si>
    <t>1060</t>
  </si>
  <si>
    <t>1020</t>
  </si>
  <si>
    <t>О824</t>
  </si>
  <si>
    <t xml:space="preserve"> 
Надання пільг та субсидій населенню на придбання твердого та рідкого пічного побутового палива і скрапленого газу</t>
  </si>
  <si>
    <t xml:space="preserve"> 
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</si>
  <si>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
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</si>
  <si>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</si>
  <si>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Надання допомоги сім'ям з дітьми, малозабезпеченим сім’ям, тимчасової допомоги дітям</t>
  </si>
  <si>
    <t xml:space="preserve"> 
Надання допомоги у зв'язку з вагітністю і пологами</t>
  </si>
  <si>
    <t xml:space="preserve"> 
Надання допомоги при усиновленні дитини</t>
  </si>
  <si>
    <t xml:space="preserve"> Надання державної соціальної допомоги особам з інвалідністю з дитинства та дітям з інвалідністю</t>
  </si>
  <si>
    <t xml:space="preserve"> Надання допомоги по догляду за особами з інвалідністю I чи II групи внаслідок психічного розладу</t>
  </si>
  <si>
    <t xml:space="preserve">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</si>
  <si>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</si>
  <si>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 xml:space="preserve"> Видатки на поховання учасників бойових дій та осіб з інвалідністю внаслідок війни</t>
  </si>
  <si>
    <t xml:space="preserve"> Проведення навчально-тренувальних зборів і змагань з олімпійських видів спорту</t>
  </si>
  <si>
    <t>3719700</t>
  </si>
  <si>
    <t xml:space="preserve"> Субвенції з місцевого бюджету іншим місцевим бюджетам на здійснення програм та заходів за рахунок коштів місцевих бюджетів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</si>
  <si>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</si>
  <si>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</si>
  <si>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</si>
  <si>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</si>
  <si>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</si>
  <si>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</si>
  <si>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Томашпільська ОТГ</t>
  </si>
  <si>
    <t>Вапнярська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</si>
  <si>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</si>
  <si>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</si>
  <si>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</si>
  <si>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Освіта</t>
  </si>
  <si>
    <t>0813082</t>
  </si>
  <si>
    <t>2010</t>
  </si>
  <si>
    <t>Багатопрофільна стаціонарна медична допомога населенню</t>
  </si>
  <si>
    <t>5011</t>
  </si>
  <si>
    <t>Проведення навчально-тренувальних зборів і змагань з олімпійських видів спорту</t>
  </si>
  <si>
    <t>0110100</t>
  </si>
  <si>
    <t>0100</t>
  </si>
  <si>
    <t>3000</t>
  </si>
  <si>
    <t>8000</t>
  </si>
  <si>
    <t>2000</t>
  </si>
  <si>
    <t>Охорона здоров’я</t>
  </si>
  <si>
    <t>Соціальний захист та соціальне забезпечення</t>
  </si>
  <si>
    <t>5000</t>
  </si>
  <si>
    <t>Фiзична культура i спорт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</si>
  <si>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</si>
  <si>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</si>
  <si>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</si>
  <si>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</si>
  <si>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</si>
  <si>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</si>
  <si>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3120</t>
  </si>
  <si>
    <t>0213120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</si>
  <si>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</si>
  <si>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</si>
  <si>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</si>
  <si>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0215000</t>
  </si>
  <si>
    <t>0213000</t>
  </si>
  <si>
    <t>0215010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</si>
  <si>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</si>
  <si>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</si>
  <si>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0813000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</si>
  <si>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</si>
  <si>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</si>
  <si>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</si>
  <si>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</si>
  <si>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діяльності музеїв i виставок</t>
  </si>
  <si>
    <t>02100000000</t>
  </si>
  <si>
    <t>Інші заклади та заходи в галузі культури і мистецтва</t>
  </si>
  <si>
    <t xml:space="preserve">Інші субвенції з місцевого бюджету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</si>
  <si>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</si>
  <si>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</si>
  <si>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</si>
  <si>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</si>
  <si>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Разом доходів</t>
  </si>
  <si>
    <t>Культура і мистецтво</t>
  </si>
  <si>
    <r>
      <t xml:space="preserve">Інші заходи у сфері соціального захисту і соціального забезпечення, </t>
    </r>
    <r>
      <rPr>
        <b/>
        <sz val="10"/>
        <color indexed="8"/>
        <rFont val="Times New Roman"/>
        <family val="1"/>
      </rPr>
      <t>в тому числі:</t>
    </r>
  </si>
  <si>
    <t>На виплату щорічної допомоги вдовам (вдівцям) постраждалих внаслідок Чорнобильської катастрофи до Дня вшанування учасників ліквідації наслідків аварії на ЧАЕС. ТОМАШПІЛЬ ОТГ</t>
  </si>
  <si>
    <t>070804</t>
  </si>
  <si>
    <t>070805</t>
  </si>
  <si>
    <t>070806</t>
  </si>
  <si>
    <t>070807</t>
  </si>
  <si>
    <t>250404</t>
  </si>
  <si>
    <t>О824/   110202</t>
  </si>
  <si>
    <t>Інші субвенції з місцевого бюджету (ОТГ)</t>
  </si>
  <si>
    <t>02320512000</t>
  </si>
  <si>
    <t>Програма розвитку первинної медико-санітарної допомоги в Томашпільському районі та підтримки комунального підприємства "Томашпільський районний медичний центр первинної медико-санітарної допомоги на 2018-2021 роки"</t>
  </si>
  <si>
    <t>Рішення Томашпільської районної ради № 471 від 11.09.2018 року "Про програму розвитку первинної медико-санітарної допомоги в Томашпільському районі та підтримки комунального підприємства "Томашпільський районний медичний центр первинної медико-санітарної допомоги на 2018-2021 роки"</t>
  </si>
  <si>
    <t>Код Функціональної класифікації видатків та кредитування бюджету</t>
  </si>
  <si>
    <t xml:space="preserve">субвенція з місцевого бюджету Томашпільської селищної ради за рахунок коштів освітньої субвенції з державного бюджету для фінансування відділу освіти Томашпільської РДА на забезпечення утримання Вилянської ЗОШ І-ІІ ступенів </t>
  </si>
  <si>
    <t>Субвенція з сільських бюджетів для відділу освіти райдержадміністрації на харчування учнів</t>
  </si>
  <si>
    <t>0611170</t>
  </si>
  <si>
    <t>Усього</t>
  </si>
  <si>
    <t>Фінансування за типом кредитора</t>
  </si>
  <si>
    <t>На кінець періоду</t>
  </si>
  <si>
    <t>Х</t>
  </si>
  <si>
    <t>Найменування 
згідно з Класифікацією фінансування бюджету</t>
  </si>
  <si>
    <t>Фінансування за типом боргового зобов"язання</t>
  </si>
  <si>
    <t>3719770</t>
  </si>
  <si>
    <t>Програма фінансової підтримки комунальних підприємств, установ, що належать до спільної власності територіальних громад Томашпільського району на 2018-2020 роки</t>
  </si>
  <si>
    <t xml:space="preserve">Програма економічного і соціального розвитку району на 2019 рік . </t>
  </si>
  <si>
    <t xml:space="preserve"> Програма розвитку фізичної культури та спорту у Томашпільському районі на 2016-2020 роки</t>
  </si>
  <si>
    <t>Рішення 33 сесії  7 скликання Томашпільської районної ради від  20 грудня 2018 року "Про програму економічного і соціального розвитку району на 2019 рік"</t>
  </si>
  <si>
    <t>Рішення Томашпільської районої ради № 434 від 21.08.2018 року "Про програму фінансової підтримки комунальних підприємств, установ, що належать до спільної власності територіальних громад Томашпільського району на 2018-2020 роки"</t>
  </si>
  <si>
    <t>0215011</t>
  </si>
  <si>
    <t>3718000</t>
  </si>
  <si>
    <t>Інша діяльність</t>
  </si>
  <si>
    <r>
      <t xml:space="preserve">Районна рада </t>
    </r>
    <r>
      <rPr>
        <i/>
        <sz val="10"/>
        <rFont val="Times New Roman"/>
        <family val="1"/>
      </rPr>
      <t>(головний розпорядник)</t>
    </r>
  </si>
  <si>
    <r>
      <t xml:space="preserve">Районна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0"/>
        <rFont val="Times New Roman"/>
        <family val="1"/>
      </rPr>
      <t xml:space="preserve"> </t>
    </r>
  </si>
  <si>
    <r>
      <t xml:space="preserve">Районна державна адміністрація </t>
    </r>
    <r>
      <rPr>
        <i/>
        <sz val="10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</si>
  <si>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i/>
        <sz val="10"/>
        <rFont val="Times New Roman"/>
        <family val="1"/>
      </rPr>
      <t>(відповідальний виконавець)</t>
    </r>
    <r>
      <rPr>
        <b/>
        <sz val="10"/>
        <rFont val="Times New Roman"/>
        <family val="1"/>
      </rPr>
      <t xml:space="preserve"> </t>
    </r>
  </si>
  <si>
    <r>
      <t xml:space="preserve">Відділ освіти районної державної 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</si>
  <si>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Відділ освіти районної державної адміністрації  </t>
    </r>
    <r>
      <rPr>
        <i/>
        <sz val="10"/>
        <rFont val="Times New Roman"/>
        <family val="1"/>
      </rPr>
      <t>(відповідальний виконавець)</t>
    </r>
  </si>
  <si>
    <r>
      <t xml:space="preserve">Управління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</si>
  <si>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</si>
  <si>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Інші програми та заходи у сфері освіти ( Інші освітні програми)</t>
  </si>
  <si>
    <t xml:space="preserve">Інші програми та заходи у сфері освіти (надання іменних стипендій ) </t>
  </si>
  <si>
    <t>Централізоване ведення бухгалтерського обліку</t>
  </si>
  <si>
    <t>Здійснення  централізованого господарського обслуговування</t>
  </si>
  <si>
    <t>Утримання інших закладів освіти</t>
  </si>
  <si>
    <t>Дотації з державного бюджету місцевим бюджетам</t>
  </si>
  <si>
    <t>Субвенції  з державного бюджету місцевим бюджетам</t>
  </si>
  <si>
    <t>Дотації  з місцевих бюджетів іншим місцевим бюджетам</t>
  </si>
  <si>
    <t>Субвенції  з місцевих бюджетів іншим місцевим бюджетам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</si>
  <si>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субвенції, у тому числі: </t>
  </si>
  <si>
    <t>5010</t>
  </si>
  <si>
    <t>Проведення спортивної роботи в регіоні</t>
  </si>
  <si>
    <t>Здійснення соціальної роботи з вразливими категоріями населення</t>
  </si>
  <si>
    <t>Пільгове медичне обслуговування осіб, які постраждали внаслідок Чорнобильської катастрофи</t>
  </si>
  <si>
    <t>Надання допомоги при народженні дитини</t>
  </si>
  <si>
    <r>
      <t xml:space="preserve">Районна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</si>
  <si>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r>
      <t xml:space="preserve">Районна державна адміністрація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</si>
  <si>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r>
      <t xml:space="preserve">Відділ культури і туризму райдержадміністрації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</si>
  <si>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Відділ культури і туризму райдержадміністрації </t>
    </r>
    <r>
      <rPr>
        <i/>
        <sz val="10"/>
        <rFont val="Times New Roman"/>
        <family val="1"/>
      </rPr>
      <t>(відповідальний виконавець)</t>
    </r>
  </si>
  <si>
    <r>
      <t xml:space="preserve">Інші субвенції з місцевого бюджету </t>
    </r>
    <r>
      <rPr>
        <i/>
        <sz val="10"/>
        <rFont val="Times New Roman"/>
        <family val="1"/>
      </rPr>
      <t>(на дошкільну освіту )</t>
    </r>
  </si>
  <si>
    <r>
      <t xml:space="preserve">Інші субвенції з місцевого бюджету </t>
    </r>
    <r>
      <rPr>
        <i/>
        <sz val="10"/>
        <rFont val="Times New Roman"/>
        <family val="1"/>
      </rPr>
      <t>(на культурно-освітні послуги, що надаються клубними та бібліотечними закладами )</t>
    </r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</si>
  <si>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</si>
  <si>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</si>
  <si>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</si>
  <si>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сім'ям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</si>
  <si>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</si>
  <si>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</si>
  <si>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t>22000000</t>
    </r>
    <r>
      <rPr>
        <sz val="16"/>
        <rFont val="Times New Roman"/>
        <family val="1"/>
      </rPr>
      <t> </t>
    </r>
  </si>
  <si>
    <t>Субвенція з місцевого бюджету на здійснення переданих видатків у сфері освіти за рахунок коштів освітньої субвенції, у тому числі:</t>
  </si>
  <si>
    <t>Компенсаційні виплати за пільговий проїзд окремих категорій громадян на залізничному транспорті</t>
  </si>
  <si>
    <t>Код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</si>
  <si>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</si>
  <si>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</si>
  <si>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</si>
  <si>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</si>
  <si>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Податки на доходи, податки на прибуток, податки на збільшення ринкової вартості</t>
  </si>
  <si>
    <t>-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</si>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</sst>
</file>

<file path=xl/styles.xml><?xml version="1.0" encoding="utf-8"?>
<styleSheet xmlns="http://schemas.openxmlformats.org/spreadsheetml/2006/main">
  <numFmts count="4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"/>
    <numFmt numFmtId="186" formatCode="0.000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* _-#,##0.0&quot;р.&quot;;* \-#,##0.0&quot;р.&quot;;* _-&quot;-&quot;&quot;р.&quot;;@"/>
    <numFmt numFmtId="193" formatCode="* _-#,##0.00&quot;р.&quot;;* \-#,##0.00&quot;р.&quot;;* _-&quot;-&quot;&quot;р.&quot;;@"/>
    <numFmt numFmtId="194" formatCode="* _-#,##0.000&quot;р.&quot;;* \-#,##0.000&quot;р.&quot;;* _-&quot;-&quot;&quot;р.&quot;;@"/>
    <numFmt numFmtId="195" formatCode="#,##0.000"/>
    <numFmt numFmtId="196" formatCode="#,##0.0000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2"/>
      <color indexed="61"/>
      <name val="Times New Roman"/>
      <family val="1"/>
    </font>
    <font>
      <sz val="11"/>
      <color indexed="61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11"/>
      <color indexed="61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sz val="14"/>
      <color indexed="8"/>
      <name val="Arial Cyr"/>
      <family val="0"/>
    </font>
    <font>
      <b/>
      <sz val="20"/>
      <name val="Arial Cyr"/>
      <family val="0"/>
    </font>
    <font>
      <sz val="14"/>
      <color indexed="9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9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0" fillId="26" borderId="1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1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26" borderId="0" xfId="106" applyFont="1" applyFill="1" applyAlignment="1">
      <alignment horizontal="center" vertical="top"/>
      <protection/>
    </xf>
    <xf numFmtId="0" fontId="31" fillId="26" borderId="0" xfId="106" applyFont="1" applyFill="1" applyAlignment="1">
      <alignment horizontal="center" vertical="top"/>
      <protection/>
    </xf>
    <xf numFmtId="0" fontId="0" fillId="0" borderId="0" xfId="106" applyFont="1" applyAlignment="1">
      <alignment horizontal="center" vertical="top"/>
      <protection/>
    </xf>
    <xf numFmtId="0" fontId="44" fillId="26" borderId="0" xfId="106" applyFont="1" applyFill="1" applyAlignment="1">
      <alignment horizontal="center" vertical="top"/>
      <protection/>
    </xf>
    <xf numFmtId="0" fontId="29" fillId="26" borderId="0" xfId="106" applyFont="1" applyFill="1" applyAlignment="1">
      <alignment horizontal="center" vertical="top"/>
      <protection/>
    </xf>
    <xf numFmtId="0" fontId="29" fillId="0" borderId="0" xfId="106" applyFont="1" applyAlignment="1">
      <alignment horizontal="center" vertical="top"/>
      <protection/>
    </xf>
    <xf numFmtId="0" fontId="45" fillId="26" borderId="0" xfId="106" applyFont="1" applyFill="1" applyAlignment="1">
      <alignment horizontal="center" vertical="top"/>
      <protection/>
    </xf>
    <xf numFmtId="0" fontId="31" fillId="0" borderId="0" xfId="106" applyFont="1" applyAlignment="1">
      <alignment horizontal="center" vertical="top"/>
      <protection/>
    </xf>
    <xf numFmtId="0" fontId="46" fillId="26" borderId="0" xfId="106" applyFont="1" applyFill="1" applyAlignment="1">
      <alignment horizontal="center" vertical="top"/>
      <protection/>
    </xf>
    <xf numFmtId="0" fontId="5" fillId="0" borderId="0" xfId="106" applyFont="1" applyAlignment="1">
      <alignment horizontal="center" vertical="top"/>
      <protection/>
    </xf>
    <xf numFmtId="0" fontId="47" fillId="26" borderId="0" xfId="106" applyFont="1" applyFill="1" applyAlignment="1">
      <alignment horizontal="center" vertical="top"/>
      <protection/>
    </xf>
    <xf numFmtId="1" fontId="47" fillId="26" borderId="0" xfId="106" applyNumberFormat="1" applyFont="1" applyFill="1" applyAlignment="1">
      <alignment horizontal="center" vertical="top"/>
      <protection/>
    </xf>
    <xf numFmtId="0" fontId="5" fillId="26" borderId="0" xfId="106" applyFont="1" applyFill="1" applyAlignment="1">
      <alignment horizontal="center" vertical="top"/>
      <protection/>
    </xf>
    <xf numFmtId="0" fontId="30" fillId="0" borderId="0" xfId="106" applyFont="1" applyAlignment="1">
      <alignment horizontal="center" vertical="top"/>
      <protection/>
    </xf>
    <xf numFmtId="0" fontId="48" fillId="26" borderId="0" xfId="106" applyFont="1" applyFill="1" applyAlignment="1">
      <alignment horizontal="center" vertical="top"/>
      <protection/>
    </xf>
    <xf numFmtId="0" fontId="30" fillId="26" borderId="0" xfId="106" applyFont="1" applyFill="1" applyAlignment="1">
      <alignment horizontal="center" vertical="top"/>
      <protection/>
    </xf>
    <xf numFmtId="4" fontId="35" fillId="4" borderId="12" xfId="95" applyNumberFormat="1" applyFont="1" applyFill="1" applyBorder="1">
      <alignment vertical="top"/>
      <protection/>
    </xf>
    <xf numFmtId="4" fontId="35" fillId="13" borderId="12" xfId="95" applyNumberFormat="1" applyFont="1" applyFill="1" applyBorder="1">
      <alignment vertical="top"/>
      <protection/>
    </xf>
    <xf numFmtId="4" fontId="35" fillId="26" borderId="12" xfId="95" applyNumberFormat="1" applyFont="1" applyFill="1" applyBorder="1">
      <alignment vertical="top"/>
      <protection/>
    </xf>
    <xf numFmtId="4" fontId="35" fillId="0" borderId="12" xfId="95" applyNumberFormat="1" applyFont="1" applyFill="1" applyBorder="1">
      <alignment vertical="top"/>
      <protection/>
    </xf>
    <xf numFmtId="4" fontId="35" fillId="3" borderId="12" xfId="95" applyNumberFormat="1" applyFont="1" applyFill="1" applyBorder="1">
      <alignment vertical="top"/>
      <protection/>
    </xf>
    <xf numFmtId="0" fontId="52" fillId="26" borderId="0" xfId="106" applyFont="1" applyFill="1" applyAlignment="1">
      <alignment horizontal="center" vertical="top"/>
      <protection/>
    </xf>
    <xf numFmtId="0" fontId="46" fillId="0" borderId="0" xfId="106" applyFont="1" applyFill="1" applyAlignment="1">
      <alignment horizontal="center" vertical="top"/>
      <protection/>
    </xf>
    <xf numFmtId="0" fontId="0" fillId="0" borderId="0" xfId="106" applyFont="1" applyFill="1" applyAlignment="1">
      <alignment horizontal="center" vertical="top"/>
      <protection/>
    </xf>
    <xf numFmtId="184" fontId="0" fillId="0" borderId="13" xfId="95" applyNumberFormat="1" applyFont="1" applyFill="1" applyBorder="1" applyAlignment="1">
      <alignment horizontal="center" vertical="center" wrapText="1"/>
      <protection/>
    </xf>
    <xf numFmtId="184" fontId="0" fillId="0" borderId="14" xfId="95" applyNumberFormat="1" applyFont="1" applyFill="1" applyBorder="1" applyAlignment="1">
      <alignment horizontal="center" vertical="center" wrapText="1"/>
      <protection/>
    </xf>
    <xf numFmtId="184" fontId="0" fillId="0" borderId="15" xfId="95" applyNumberFormat="1" applyFont="1" applyFill="1" applyBorder="1" applyAlignment="1">
      <alignment horizontal="center" vertical="center" wrapText="1"/>
      <protection/>
    </xf>
    <xf numFmtId="184" fontId="0" fillId="0" borderId="13" xfId="95" applyNumberFormat="1" applyFont="1" applyBorder="1" applyAlignment="1">
      <alignment horizontal="center" vertical="center" wrapText="1"/>
      <protection/>
    </xf>
    <xf numFmtId="184" fontId="0" fillId="0" borderId="12" xfId="95" applyNumberFormat="1" applyFont="1" applyFill="1" applyBorder="1" applyAlignment="1">
      <alignment horizontal="center" vertical="center" wrapText="1"/>
      <protection/>
    </xf>
    <xf numFmtId="0" fontId="43" fillId="0" borderId="12" xfId="106" applyFont="1" applyBorder="1" applyAlignment="1">
      <alignment horizontal="center" vertical="center" wrapText="1"/>
      <protection/>
    </xf>
    <xf numFmtId="0" fontId="43" fillId="0" borderId="12" xfId="106" applyFont="1" applyBorder="1" applyAlignment="1">
      <alignment horizontal="center" vertical="center"/>
      <protection/>
    </xf>
    <xf numFmtId="0" fontId="43" fillId="0" borderId="12" xfId="106" applyFont="1" applyBorder="1" applyAlignment="1">
      <alignment horizontal="center" vertical="top" wrapText="1"/>
      <protection/>
    </xf>
    <xf numFmtId="4" fontId="43" fillId="0" borderId="12" xfId="106" applyNumberFormat="1" applyFont="1" applyBorder="1" applyAlignment="1">
      <alignment horizontal="right"/>
      <protection/>
    </xf>
    <xf numFmtId="4" fontId="43" fillId="0" borderId="12" xfId="106" applyNumberFormat="1" applyFont="1" applyBorder="1" applyAlignment="1">
      <alignment horizontal="right" vertical="top"/>
      <protection/>
    </xf>
    <xf numFmtId="0" fontId="43" fillId="0" borderId="12" xfId="106" applyFont="1" applyBorder="1" applyAlignment="1">
      <alignment horizontal="left" vertical="top" wrapText="1"/>
      <protection/>
    </xf>
    <xf numFmtId="0" fontId="53" fillId="0" borderId="12" xfId="106" applyFont="1" applyBorder="1" applyAlignment="1">
      <alignment horizontal="center" vertical="center"/>
      <protection/>
    </xf>
    <xf numFmtId="0" fontId="53" fillId="0" borderId="12" xfId="106" applyFont="1" applyBorder="1" applyAlignment="1">
      <alignment vertical="top" wrapText="1"/>
      <protection/>
    </xf>
    <xf numFmtId="4" fontId="53" fillId="0" borderId="12" xfId="106" applyNumberFormat="1" applyFont="1" applyBorder="1" applyAlignment="1">
      <alignment horizontal="right"/>
      <protection/>
    </xf>
    <xf numFmtId="0" fontId="55" fillId="0" borderId="12" xfId="106" applyFont="1" applyBorder="1" applyAlignment="1">
      <alignment horizontal="center" vertical="center"/>
      <protection/>
    </xf>
    <xf numFmtId="0" fontId="55" fillId="0" borderId="12" xfId="106" applyFont="1" applyBorder="1" applyAlignment="1">
      <alignment vertical="top" wrapText="1"/>
      <protection/>
    </xf>
    <xf numFmtId="4" fontId="55" fillId="0" borderId="12" xfId="106" applyNumberFormat="1" applyFont="1" applyFill="1" applyBorder="1" applyAlignment="1">
      <alignment horizontal="right"/>
      <protection/>
    </xf>
    <xf numFmtId="4" fontId="53" fillId="0" borderId="12" xfId="106" applyNumberFormat="1" applyFont="1" applyBorder="1" applyAlignment="1">
      <alignment horizontal="right" vertical="top"/>
      <protection/>
    </xf>
    <xf numFmtId="4" fontId="53" fillId="0" borderId="12" xfId="106" applyNumberFormat="1" applyFont="1" applyFill="1" applyBorder="1" applyAlignment="1">
      <alignment horizontal="right"/>
      <protection/>
    </xf>
    <xf numFmtId="4" fontId="43" fillId="0" borderId="12" xfId="106" applyNumberFormat="1" applyFont="1" applyFill="1" applyBorder="1" applyAlignment="1">
      <alignment horizontal="right"/>
      <protection/>
    </xf>
    <xf numFmtId="0" fontId="55" fillId="0" borderId="12" xfId="106" applyFont="1" applyBorder="1" applyAlignment="1">
      <alignment horizontal="center" vertical="center" wrapText="1"/>
      <protection/>
    </xf>
    <xf numFmtId="0" fontId="53" fillId="0" borderId="12" xfId="106" applyFont="1" applyFill="1" applyBorder="1" applyAlignment="1">
      <alignment horizontal="center" vertical="center"/>
      <protection/>
    </xf>
    <xf numFmtId="0" fontId="53" fillId="0" borderId="12" xfId="106" applyFont="1" applyFill="1" applyBorder="1" applyAlignment="1">
      <alignment vertical="top" wrapText="1"/>
      <protection/>
    </xf>
    <xf numFmtId="0" fontId="55" fillId="0" borderId="12" xfId="106" applyFont="1" applyFill="1" applyBorder="1" applyAlignment="1">
      <alignment horizontal="center" vertical="center"/>
      <protection/>
    </xf>
    <xf numFmtId="0" fontId="55" fillId="0" borderId="12" xfId="106" applyFont="1" applyFill="1" applyBorder="1" applyAlignment="1">
      <alignment vertical="top" wrapText="1"/>
      <protection/>
    </xf>
    <xf numFmtId="184" fontId="0" fillId="0" borderId="12" xfId="95" applyNumberFormat="1" applyFont="1" applyBorder="1" applyAlignment="1">
      <alignment horizontal="center" vertical="center" wrapText="1"/>
      <protection/>
    </xf>
    <xf numFmtId="4" fontId="53" fillId="0" borderId="12" xfId="106" applyNumberFormat="1" applyFont="1" applyFill="1" applyBorder="1" applyAlignment="1">
      <alignment horizontal="right" vertical="top"/>
      <protection/>
    </xf>
    <xf numFmtId="4" fontId="0" fillId="0" borderId="12" xfId="95" applyNumberFormat="1" applyFont="1" applyFill="1" applyBorder="1">
      <alignment vertical="top"/>
      <protection/>
    </xf>
    <xf numFmtId="4" fontId="0" fillId="13" borderId="12" xfId="95" applyNumberFormat="1" applyFont="1" applyFill="1" applyBorder="1">
      <alignment vertical="top"/>
      <protection/>
    </xf>
    <xf numFmtId="4" fontId="0" fillId="26" borderId="12" xfId="95" applyNumberFormat="1" applyFont="1" applyFill="1" applyBorder="1">
      <alignment vertical="top"/>
      <protection/>
    </xf>
    <xf numFmtId="49" fontId="0" fillId="0" borderId="0" xfId="106" applyNumberFormat="1" applyFont="1" applyFill="1" applyAlignment="1">
      <alignment/>
      <protection/>
    </xf>
    <xf numFmtId="0" fontId="5" fillId="0" borderId="0" xfId="106" applyFont="1" applyAlignment="1">
      <alignment horizontal="left" vertical="top"/>
      <protection/>
    </xf>
    <xf numFmtId="0" fontId="43" fillId="26" borderId="0" xfId="106" applyFont="1" applyFill="1" applyAlignment="1">
      <alignment horizontal="left" vertical="top"/>
      <protection/>
    </xf>
    <xf numFmtId="0" fontId="53" fillId="26" borderId="0" xfId="106" applyFont="1" applyFill="1" applyAlignment="1">
      <alignment horizontal="center" vertical="top"/>
      <protection/>
    </xf>
    <xf numFmtId="185" fontId="53" fillId="26" borderId="0" xfId="106" applyNumberFormat="1" applyFont="1" applyFill="1" applyAlignment="1">
      <alignment horizontal="center" vertical="top"/>
      <protection/>
    </xf>
    <xf numFmtId="0" fontId="5" fillId="26" borderId="0" xfId="106" applyFont="1" applyFill="1" applyAlignment="1">
      <alignment horizontal="left" vertical="top"/>
      <protection/>
    </xf>
    <xf numFmtId="186" fontId="0" fillId="26" borderId="0" xfId="106" applyNumberFormat="1" applyFont="1" applyFill="1" applyAlignment="1">
      <alignment horizontal="center" vertical="top"/>
      <protection/>
    </xf>
    <xf numFmtId="185" fontId="0" fillId="26" borderId="0" xfId="106" applyNumberFormat="1" applyFont="1" applyFill="1" applyAlignment="1">
      <alignment horizontal="center" vertical="top"/>
      <protection/>
    </xf>
    <xf numFmtId="0" fontId="31" fillId="0" borderId="0" xfId="104" applyNumberFormat="1" applyFont="1" applyFill="1" applyAlignment="1" applyProtection="1">
      <alignment vertical="center" wrapText="1"/>
      <protection/>
    </xf>
    <xf numFmtId="0" fontId="57" fillId="0" borderId="16" xfId="104" applyFont="1" applyBorder="1">
      <alignment/>
      <protection/>
    </xf>
    <xf numFmtId="0" fontId="58" fillId="0" borderId="0" xfId="104" applyFont="1" applyBorder="1">
      <alignment/>
      <protection/>
    </xf>
    <xf numFmtId="0" fontId="33" fillId="26" borderId="0" xfId="106" applyFont="1" applyFill="1" applyAlignment="1">
      <alignment horizontal="center" vertical="top"/>
      <protection/>
    </xf>
    <xf numFmtId="0" fontId="57" fillId="0" borderId="0" xfId="104" applyFont="1">
      <alignment/>
      <protection/>
    </xf>
    <xf numFmtId="0" fontId="58" fillId="0" borderId="0" xfId="104" applyFont="1">
      <alignment/>
      <protection/>
    </xf>
    <xf numFmtId="0" fontId="43" fillId="0" borderId="12" xfId="104" applyFont="1" applyBorder="1" applyAlignment="1">
      <alignment horizontal="center"/>
      <protection/>
    </xf>
    <xf numFmtId="0" fontId="43" fillId="0" borderId="12" xfId="104" applyFont="1" applyBorder="1" applyAlignment="1">
      <alignment horizontal="left" vertical="top" wrapText="1"/>
      <protection/>
    </xf>
    <xf numFmtId="0" fontId="53" fillId="0" borderId="12" xfId="104" applyFont="1" applyBorder="1" applyAlignment="1">
      <alignment horizontal="center" wrapText="1"/>
      <protection/>
    </xf>
    <xf numFmtId="0" fontId="53" fillId="0" borderId="12" xfId="104" applyFont="1" applyBorder="1" applyAlignment="1">
      <alignment vertical="top" wrapText="1"/>
      <protection/>
    </xf>
    <xf numFmtId="0" fontId="55" fillId="0" borderId="12" xfId="104" applyFont="1" applyBorder="1" applyAlignment="1">
      <alignment horizontal="center" wrapText="1"/>
      <protection/>
    </xf>
    <xf numFmtId="0" fontId="55" fillId="0" borderId="12" xfId="104" applyFont="1" applyBorder="1" applyAlignment="1">
      <alignment vertical="top" wrapText="1"/>
      <protection/>
    </xf>
    <xf numFmtId="0" fontId="55" fillId="0" borderId="15" xfId="106" applyFont="1" applyFill="1" applyBorder="1" applyAlignment="1">
      <alignment vertical="top" wrapText="1"/>
      <protection/>
    </xf>
    <xf numFmtId="0" fontId="0" fillId="26" borderId="0" xfId="106" applyFont="1" applyFill="1" applyAlignment="1">
      <alignment horizontal="center" vertical="top"/>
      <protection/>
    </xf>
    <xf numFmtId="4" fontId="0" fillId="26" borderId="0" xfId="106" applyNumberFormat="1" applyFont="1" applyFill="1" applyAlignment="1">
      <alignment horizontal="center" vertical="top"/>
      <protection/>
    </xf>
    <xf numFmtId="0" fontId="56" fillId="0" borderId="12" xfId="106" applyFont="1" applyBorder="1" applyAlignment="1">
      <alignment horizontal="center" vertical="top"/>
      <protection/>
    </xf>
    <xf numFmtId="0" fontId="33" fillId="0" borderId="12" xfId="106" applyFont="1" applyBorder="1" applyAlignment="1">
      <alignment horizontal="center" vertical="top"/>
      <protection/>
    </xf>
    <xf numFmtId="4" fontId="33" fillId="0" borderId="12" xfId="106" applyNumberFormat="1" applyFont="1" applyBorder="1" applyAlignment="1">
      <alignment horizontal="right"/>
      <protection/>
    </xf>
    <xf numFmtId="185" fontId="43" fillId="26" borderId="0" xfId="106" applyNumberFormat="1" applyFont="1" applyFill="1" applyAlignment="1">
      <alignment horizontal="center" vertical="top"/>
      <protection/>
    </xf>
    <xf numFmtId="185" fontId="43" fillId="26" borderId="0" xfId="106" applyNumberFormat="1" applyFont="1" applyFill="1" applyAlignment="1">
      <alignment horizontal="right" vertical="top"/>
      <protection/>
    </xf>
    <xf numFmtId="0" fontId="43" fillId="0" borderId="15" xfId="106" applyFont="1" applyBorder="1" applyAlignment="1">
      <alignment horizontal="center" vertical="center" wrapText="1"/>
      <protection/>
    </xf>
    <xf numFmtId="0" fontId="24" fillId="0" borderId="0" xfId="104">
      <alignment/>
      <protection/>
    </xf>
    <xf numFmtId="0" fontId="52" fillId="26" borderId="0" xfId="106" applyFont="1" applyFill="1" applyAlignment="1">
      <alignment vertical="top" wrapText="1"/>
      <protection/>
    </xf>
    <xf numFmtId="0" fontId="53" fillId="0" borderId="0" xfId="104" applyNumberFormat="1" applyFont="1" applyFill="1" applyAlignment="1" applyProtection="1">
      <alignment vertical="center" wrapText="1"/>
      <protection/>
    </xf>
    <xf numFmtId="0" fontId="57" fillId="0" borderId="0" xfId="104" applyFont="1" applyAlignment="1">
      <alignment horizontal="right"/>
      <protection/>
    </xf>
    <xf numFmtId="0" fontId="22" fillId="0" borderId="12" xfId="104" applyNumberFormat="1" applyFont="1" applyFill="1" applyBorder="1" applyAlignment="1" applyProtection="1">
      <alignment horizontal="center" vertical="center" wrapText="1"/>
      <protection/>
    </xf>
    <xf numFmtId="0" fontId="21" fillId="0" borderId="0" xfId="104" applyNumberFormat="1" applyFont="1" applyFill="1" applyAlignment="1" applyProtection="1">
      <alignment/>
      <protection/>
    </xf>
    <xf numFmtId="0" fontId="21" fillId="0" borderId="0" xfId="104" applyFont="1" applyFill="1">
      <alignment/>
      <protection/>
    </xf>
    <xf numFmtId="0" fontId="5" fillId="0" borderId="12" xfId="104" applyNumberFormat="1" applyFont="1" applyFill="1" applyBorder="1" applyAlignment="1" applyProtection="1">
      <alignment horizontal="center" vertical="center" wrapText="1"/>
      <protection/>
    </xf>
    <xf numFmtId="0" fontId="5" fillId="0" borderId="17" xfId="104" applyNumberFormat="1" applyFont="1" applyFill="1" applyBorder="1" applyAlignment="1" applyProtection="1">
      <alignment horizontal="center" vertical="center" wrapText="1"/>
      <protection/>
    </xf>
    <xf numFmtId="4" fontId="31" fillId="0" borderId="12" xfId="104" applyNumberFormat="1" applyFont="1" applyFill="1" applyBorder="1" applyAlignment="1" applyProtection="1">
      <alignment horizontal="center" vertical="top"/>
      <protection/>
    </xf>
    <xf numFmtId="4" fontId="42" fillId="0" borderId="12" xfId="104" applyNumberFormat="1" applyFont="1" applyBorder="1" applyAlignment="1">
      <alignment horizontal="center" vertical="top" wrapText="1"/>
      <protection/>
    </xf>
    <xf numFmtId="0" fontId="0" fillId="0" borderId="0" xfId="104" applyNumberFormat="1" applyFont="1" applyFill="1" applyAlignment="1" applyProtection="1">
      <alignment/>
      <protection/>
    </xf>
    <xf numFmtId="0" fontId="24" fillId="0" borderId="0" xfId="104" applyFont="1" applyFill="1" applyAlignment="1" applyProtection="1">
      <alignment/>
      <protection/>
    </xf>
    <xf numFmtId="0" fontId="30" fillId="0" borderId="12" xfId="104" applyFont="1" applyFill="1" applyBorder="1" applyAlignment="1">
      <alignment horizontal="center" vertical="center" wrapText="1"/>
      <protection/>
    </xf>
    <xf numFmtId="0" fontId="30" fillId="0" borderId="12" xfId="104" applyFont="1" applyFill="1" applyBorder="1" applyAlignment="1">
      <alignment horizontal="center" vertical="top" wrapText="1"/>
      <protection/>
    </xf>
    <xf numFmtId="0" fontId="0" fillId="0" borderId="0" xfId="104" applyNumberFormat="1" applyFont="1" applyFill="1" applyAlignment="1" applyProtection="1">
      <alignment vertical="top"/>
      <protection/>
    </xf>
    <xf numFmtId="0" fontId="24" fillId="0" borderId="0" xfId="104" applyFill="1" applyAlignment="1">
      <alignment vertical="top"/>
      <protection/>
    </xf>
    <xf numFmtId="0" fontId="5" fillId="0" borderId="0" xfId="104" applyNumberFormat="1" applyFont="1" applyFill="1" applyAlignment="1" applyProtection="1">
      <alignment vertical="top"/>
      <protection/>
    </xf>
    <xf numFmtId="0" fontId="5" fillId="0" borderId="0" xfId="104" applyFont="1" applyFill="1" applyAlignment="1">
      <alignment vertical="top"/>
      <protection/>
    </xf>
    <xf numFmtId="0" fontId="31" fillId="0" borderId="12" xfId="104" applyFont="1" applyFill="1" applyBorder="1" applyAlignment="1">
      <alignment horizontal="center" vertical="center" wrapText="1"/>
      <protection/>
    </xf>
    <xf numFmtId="4" fontId="30" fillId="0" borderId="12" xfId="104" applyNumberFormat="1" applyFont="1" applyFill="1" applyBorder="1" applyAlignment="1" applyProtection="1">
      <alignment horizontal="center" vertical="top"/>
      <protection/>
    </xf>
    <xf numFmtId="4" fontId="32" fillId="0" borderId="12" xfId="104" applyNumberFormat="1" applyFont="1" applyBorder="1" applyAlignment="1">
      <alignment horizontal="center" vertical="top" wrapText="1"/>
      <protection/>
    </xf>
    <xf numFmtId="4" fontId="31" fillId="0" borderId="12" xfId="104" applyNumberFormat="1" applyFont="1" applyBorder="1" applyAlignment="1">
      <alignment horizontal="center" vertical="top" wrapText="1"/>
      <protection/>
    </xf>
    <xf numFmtId="0" fontId="0" fillId="0" borderId="0" xfId="104" applyFont="1" applyFill="1" applyAlignment="1">
      <alignment vertical="top"/>
      <protection/>
    </xf>
    <xf numFmtId="49" fontId="32" fillId="0" borderId="12" xfId="104" applyNumberFormat="1" applyFont="1" applyFill="1" applyBorder="1" applyAlignment="1">
      <alignment horizontal="center" vertical="center" wrapText="1"/>
      <protection/>
    </xf>
    <xf numFmtId="0" fontId="30" fillId="0" borderId="12" xfId="104" applyNumberFormat="1" applyFont="1" applyFill="1" applyBorder="1" applyAlignment="1" applyProtection="1">
      <alignment horizontal="center" vertical="top"/>
      <protection/>
    </xf>
    <xf numFmtId="0" fontId="30" fillId="0" borderId="12" xfId="104" applyNumberFormat="1" applyFont="1" applyFill="1" applyBorder="1" applyAlignment="1" applyProtection="1">
      <alignment horizontal="center" vertical="top" wrapText="1"/>
      <protection/>
    </xf>
    <xf numFmtId="0" fontId="31" fillId="0" borderId="12" xfId="104" applyFont="1" applyFill="1" applyBorder="1" applyAlignment="1">
      <alignment horizontal="center" vertical="center"/>
      <protection/>
    </xf>
    <xf numFmtId="0" fontId="21" fillId="0" borderId="0" xfId="104" applyNumberFormat="1" applyFont="1" applyFill="1" applyAlignment="1" applyProtection="1">
      <alignment vertical="top"/>
      <protection/>
    </xf>
    <xf numFmtId="0" fontId="21" fillId="0" borderId="0" xfId="104" applyFont="1" applyFill="1" applyAlignment="1">
      <alignment vertical="top"/>
      <protection/>
    </xf>
    <xf numFmtId="184" fontId="37" fillId="0" borderId="12" xfId="104" applyNumberFormat="1" applyFont="1" applyFill="1" applyBorder="1" applyAlignment="1" applyProtection="1">
      <alignment horizontal="center" vertical="top"/>
      <protection/>
    </xf>
    <xf numFmtId="184" fontId="38" fillId="0" borderId="12" xfId="104" applyNumberFormat="1" applyFont="1" applyBorder="1" applyAlignment="1">
      <alignment horizontal="center" vertical="top" wrapText="1"/>
      <protection/>
    </xf>
    <xf numFmtId="0" fontId="31" fillId="0" borderId="12" xfId="104" applyNumberFormat="1" applyFont="1" applyFill="1" applyBorder="1" applyAlignment="1" applyProtection="1">
      <alignment horizontal="center" vertical="top"/>
      <protection/>
    </xf>
    <xf numFmtId="0" fontId="29" fillId="0" borderId="0" xfId="104" applyFont="1" applyFill="1">
      <alignment/>
      <protection/>
    </xf>
    <xf numFmtId="4" fontId="0" fillId="0" borderId="0" xfId="104" applyNumberFormat="1" applyFont="1" applyFill="1" applyAlignment="1" applyProtection="1">
      <alignment/>
      <protection/>
    </xf>
    <xf numFmtId="0" fontId="4" fillId="0" borderId="0" xfId="104" applyNumberFormat="1" applyFont="1" applyFill="1" applyAlignment="1" applyProtection="1">
      <alignment horizontal="center" vertical="center" wrapText="1"/>
      <protection/>
    </xf>
    <xf numFmtId="0" fontId="0" fillId="0" borderId="0" xfId="104" applyFont="1" applyFill="1">
      <alignment/>
      <protection/>
    </xf>
    <xf numFmtId="0" fontId="33" fillId="0" borderId="0" xfId="104" applyNumberFormat="1" applyFont="1" applyFill="1" applyBorder="1" applyAlignment="1" applyProtection="1">
      <alignment horizontal="center" vertical="top" wrapText="1"/>
      <protection/>
    </xf>
    <xf numFmtId="0" fontId="6" fillId="0" borderId="0" xfId="104" applyNumberFormat="1" applyFont="1" applyFill="1" applyBorder="1" applyAlignment="1" applyProtection="1">
      <alignment horizontal="center" vertical="top" wrapText="1"/>
      <protection/>
    </xf>
    <xf numFmtId="0" fontId="6" fillId="0" borderId="16" xfId="104" applyNumberFormat="1" applyFont="1" applyFill="1" applyBorder="1" applyAlignment="1" applyProtection="1">
      <alignment horizontal="center"/>
      <protection/>
    </xf>
    <xf numFmtId="0" fontId="0" fillId="0" borderId="16" xfId="104" applyFont="1" applyFill="1" applyBorder="1" applyAlignment="1">
      <alignment horizontal="center"/>
      <protection/>
    </xf>
    <xf numFmtId="0" fontId="6" fillId="0" borderId="16" xfId="104" applyNumberFormat="1" applyFont="1" applyFill="1" applyBorder="1" applyAlignment="1" applyProtection="1">
      <alignment horizontal="center" vertical="top"/>
      <protection/>
    </xf>
    <xf numFmtId="0" fontId="6" fillId="0" borderId="0" xfId="104" applyNumberFormat="1" applyFont="1" applyFill="1" applyAlignment="1" applyProtection="1">
      <alignment horizontal="center"/>
      <protection/>
    </xf>
    <xf numFmtId="0" fontId="0" fillId="0" borderId="0" xfId="104" applyFont="1" applyFill="1" applyAlignment="1">
      <alignment horizontal="center"/>
      <protection/>
    </xf>
    <xf numFmtId="0" fontId="4" fillId="0" borderId="16" xfId="104" applyNumberFormat="1" applyFont="1" applyFill="1" applyBorder="1" applyAlignment="1" applyProtection="1">
      <alignment horizontal="right" vertical="center"/>
      <protection/>
    </xf>
    <xf numFmtId="0" fontId="0" fillId="26" borderId="0" xfId="104" applyFont="1" applyFill="1">
      <alignment/>
      <protection/>
    </xf>
    <xf numFmtId="0" fontId="30" fillId="26" borderId="15" xfId="104" applyNumberFormat="1" applyFont="1" applyFill="1" applyBorder="1" applyAlignment="1" applyProtection="1">
      <alignment horizontal="center" vertical="center" wrapText="1"/>
      <protection/>
    </xf>
    <xf numFmtId="0" fontId="30" fillId="26" borderId="12" xfId="104" applyNumberFormat="1" applyFont="1" applyFill="1" applyBorder="1" applyAlignment="1" applyProtection="1">
      <alignment horizontal="center" vertical="center" wrapText="1"/>
      <protection/>
    </xf>
    <xf numFmtId="0" fontId="30" fillId="26" borderId="17" xfId="104" applyNumberFormat="1" applyFont="1" applyFill="1" applyBorder="1" applyAlignment="1" applyProtection="1">
      <alignment horizontal="center" vertical="center" wrapText="1"/>
      <protection/>
    </xf>
    <xf numFmtId="0" fontId="5" fillId="26" borderId="0" xfId="104" applyFont="1" applyFill="1" applyAlignment="1">
      <alignment horizontal="center"/>
      <protection/>
    </xf>
    <xf numFmtId="49" fontId="5" fillId="4" borderId="12" xfId="104" applyNumberFormat="1" applyFont="1" applyFill="1" applyBorder="1" applyAlignment="1">
      <alignment horizontal="center" vertical="center" wrapText="1"/>
      <protection/>
    </xf>
    <xf numFmtId="4" fontId="0" fillId="4" borderId="12" xfId="95" applyNumberFormat="1" applyFont="1" applyFill="1" applyBorder="1">
      <alignment vertical="top"/>
      <protection/>
    </xf>
    <xf numFmtId="0" fontId="0" fillId="4" borderId="0" xfId="104" applyFont="1" applyFill="1" applyAlignment="1">
      <alignment vertical="center"/>
      <protection/>
    </xf>
    <xf numFmtId="0" fontId="0" fillId="4" borderId="0" xfId="104" applyFont="1" applyFill="1">
      <alignment/>
      <protection/>
    </xf>
    <xf numFmtId="49" fontId="0" fillId="13" borderId="12" xfId="104" applyNumberFormat="1" applyFont="1" applyFill="1" applyBorder="1" applyAlignment="1">
      <alignment horizontal="center" vertical="center" wrapText="1"/>
      <protection/>
    </xf>
    <xf numFmtId="0" fontId="0" fillId="13" borderId="0" xfId="104" applyFont="1" applyFill="1">
      <alignment/>
      <protection/>
    </xf>
    <xf numFmtId="49" fontId="0" fillId="26" borderId="12" xfId="104" applyNumberFormat="1" applyFont="1" applyFill="1" applyBorder="1" applyAlignment="1">
      <alignment horizontal="center" vertical="center" wrapText="1"/>
      <protection/>
    </xf>
    <xf numFmtId="0" fontId="0" fillId="26" borderId="12" xfId="104" applyFont="1" applyFill="1" applyBorder="1" applyAlignment="1">
      <alignment horizontal="center" vertical="center" wrapText="1"/>
      <protection/>
    </xf>
    <xf numFmtId="0" fontId="0" fillId="13" borderId="17" xfId="104" applyFont="1" applyFill="1" applyBorder="1" applyAlignment="1">
      <alignment horizontal="center" vertical="center" wrapText="1"/>
      <protection/>
    </xf>
    <xf numFmtId="0" fontId="0" fillId="0" borderId="17" xfId="104" applyFont="1" applyFill="1" applyBorder="1" applyAlignment="1">
      <alignment horizontal="center" vertical="center" wrapText="1"/>
      <protection/>
    </xf>
    <xf numFmtId="0" fontId="0" fillId="13" borderId="18" xfId="104" applyFont="1" applyFill="1" applyBorder="1" applyAlignment="1">
      <alignment horizontal="center" vertical="center" wrapText="1"/>
      <protection/>
    </xf>
    <xf numFmtId="49" fontId="5" fillId="13" borderId="12" xfId="104" applyNumberFormat="1" applyFont="1" applyFill="1" applyBorder="1" applyAlignment="1">
      <alignment horizontal="center" vertical="center" wrapText="1"/>
      <protection/>
    </xf>
    <xf numFmtId="49" fontId="5" fillId="26" borderId="12" xfId="104" applyNumberFormat="1" applyFont="1" applyFill="1" applyBorder="1" applyAlignment="1">
      <alignment horizontal="center" vertical="center" wrapText="1"/>
      <protection/>
    </xf>
    <xf numFmtId="49" fontId="0" fillId="0" borderId="12" xfId="104" applyNumberFormat="1" applyFont="1" applyFill="1" applyBorder="1" applyAlignment="1">
      <alignment horizontal="center" vertical="center" wrapText="1"/>
      <protection/>
    </xf>
    <xf numFmtId="0" fontId="0" fillId="26" borderId="17" xfId="104" applyFont="1" applyFill="1" applyBorder="1" applyAlignment="1">
      <alignment horizontal="center" vertical="center" wrapText="1"/>
      <protection/>
    </xf>
    <xf numFmtId="49" fontId="24" fillId="13" borderId="12" xfId="104" applyNumberFormat="1" applyFont="1" applyFill="1" applyBorder="1" applyAlignment="1">
      <alignment horizontal="center" vertical="center" wrapText="1"/>
      <protection/>
    </xf>
    <xf numFmtId="0" fontId="0" fillId="13" borderId="12" xfId="104" applyFont="1" applyFill="1" applyBorder="1" applyAlignment="1">
      <alignment horizontal="center" vertical="center" wrapText="1"/>
      <protection/>
    </xf>
    <xf numFmtId="4" fontId="0" fillId="0" borderId="12" xfId="104" applyNumberFormat="1" applyFont="1" applyFill="1" applyBorder="1" applyAlignment="1" applyProtection="1">
      <alignment vertical="top" wrapText="1"/>
      <protection locked="0"/>
    </xf>
    <xf numFmtId="0" fontId="0" fillId="0" borderId="12" xfId="104" applyFont="1" applyFill="1" applyBorder="1" applyAlignment="1">
      <alignment horizontal="center" vertical="center" wrapText="1"/>
      <protection/>
    </xf>
    <xf numFmtId="0" fontId="51" fillId="0" borderId="12" xfId="104" applyFont="1" applyFill="1" applyBorder="1" applyAlignment="1">
      <alignment horizontal="center" vertical="center" wrapText="1"/>
      <protection/>
    </xf>
    <xf numFmtId="0" fontId="51" fillId="0" borderId="17" xfId="104" applyFont="1" applyFill="1" applyBorder="1" applyAlignment="1">
      <alignment horizontal="center" vertical="center" wrapText="1"/>
      <protection/>
    </xf>
    <xf numFmtId="49" fontId="0" fillId="0" borderId="18" xfId="104" applyNumberFormat="1" applyFont="1" applyFill="1" applyBorder="1" applyAlignment="1">
      <alignment horizontal="center" vertical="center" wrapText="1"/>
      <protection/>
    </xf>
    <xf numFmtId="49" fontId="5" fillId="13" borderId="12" xfId="104" applyNumberFormat="1" applyFont="1" applyFill="1" applyBorder="1" applyAlignment="1">
      <alignment horizontal="center" vertical="top" wrapText="1"/>
      <protection/>
    </xf>
    <xf numFmtId="0" fontId="0" fillId="13" borderId="12" xfId="104" applyFont="1" applyFill="1" applyBorder="1" applyAlignment="1">
      <alignment horizontal="center" vertical="top" wrapText="1"/>
      <protection/>
    </xf>
    <xf numFmtId="0" fontId="49" fillId="4" borderId="0" xfId="104" applyFont="1" applyFill="1">
      <alignment/>
      <protection/>
    </xf>
    <xf numFmtId="184" fontId="0" fillId="4" borderId="0" xfId="104" applyNumberFormat="1" applyFont="1" applyFill="1">
      <alignment/>
      <protection/>
    </xf>
    <xf numFmtId="0" fontId="24" fillId="26" borderId="12" xfId="104" applyFont="1" applyFill="1" applyBorder="1" applyAlignment="1">
      <alignment horizontal="center" vertical="center" wrapText="1"/>
      <protection/>
    </xf>
    <xf numFmtId="49" fontId="34" fillId="26" borderId="12" xfId="104" applyNumberFormat="1" applyFont="1" applyFill="1" applyBorder="1" applyAlignment="1">
      <alignment horizontal="center" vertical="center" wrapText="1"/>
      <protection/>
    </xf>
    <xf numFmtId="0" fontId="35" fillId="26" borderId="12" xfId="104" applyFont="1" applyFill="1" applyBorder="1" applyAlignment="1">
      <alignment horizontal="center" vertical="center" wrapText="1"/>
      <protection/>
    </xf>
    <xf numFmtId="49" fontId="35" fillId="26" borderId="12" xfId="104" applyNumberFormat="1" applyFont="1" applyFill="1" applyBorder="1" applyAlignment="1">
      <alignment horizontal="center" vertical="center" wrapText="1"/>
      <protection/>
    </xf>
    <xf numFmtId="49" fontId="5" fillId="0" borderId="12" xfId="104" applyNumberFormat="1" applyFont="1" applyFill="1" applyBorder="1" applyAlignment="1">
      <alignment horizontal="center" vertical="center" wrapText="1"/>
      <protection/>
    </xf>
    <xf numFmtId="49" fontId="35" fillId="0" borderId="12" xfId="104" applyNumberFormat="1" applyFont="1" applyFill="1" applyBorder="1" applyAlignment="1">
      <alignment horizontal="center" vertical="center" wrapText="1"/>
      <protection/>
    </xf>
    <xf numFmtId="2" fontId="0" fillId="26" borderId="17" xfId="104" applyNumberFormat="1" applyFont="1" applyFill="1" applyBorder="1" applyAlignment="1">
      <alignment horizontal="center" vertical="center" wrapText="1"/>
      <protection/>
    </xf>
    <xf numFmtId="49" fontId="34" fillId="13" borderId="12" xfId="104" applyNumberFormat="1" applyFont="1" applyFill="1" applyBorder="1" applyAlignment="1">
      <alignment horizontal="center" vertical="center" wrapText="1"/>
      <protection/>
    </xf>
    <xf numFmtId="0" fontId="35" fillId="13" borderId="12" xfId="104" applyFont="1" applyFill="1" applyBorder="1" applyAlignment="1">
      <alignment horizontal="center" vertical="center" wrapText="1"/>
      <protection/>
    </xf>
    <xf numFmtId="49" fontId="35" fillId="13" borderId="12" xfId="104" applyNumberFormat="1" applyFont="1" applyFill="1" applyBorder="1" applyAlignment="1">
      <alignment horizontal="center" vertical="center" wrapText="1"/>
      <protection/>
    </xf>
    <xf numFmtId="0" fontId="35" fillId="13" borderId="18" xfId="104" applyFont="1" applyFill="1" applyBorder="1" applyAlignment="1">
      <alignment horizontal="center" vertical="center" wrapText="1"/>
      <protection/>
    </xf>
    <xf numFmtId="0" fontId="35" fillId="13" borderId="17" xfId="104" applyFont="1" applyFill="1" applyBorder="1" applyAlignment="1">
      <alignment horizontal="center" vertical="center" wrapText="1"/>
      <protection/>
    </xf>
    <xf numFmtId="0" fontId="35" fillId="0" borderId="12" xfId="104" applyFont="1" applyFill="1" applyBorder="1" applyAlignment="1">
      <alignment horizontal="center" vertical="center" wrapText="1"/>
      <protection/>
    </xf>
    <xf numFmtId="0" fontId="50" fillId="0" borderId="12" xfId="104" applyFont="1" applyFill="1" applyBorder="1" applyAlignment="1">
      <alignment horizontal="left" vertical="center" wrapText="1"/>
      <protection/>
    </xf>
    <xf numFmtId="0" fontId="51" fillId="0" borderId="12" xfId="104" applyFont="1" applyBorder="1" applyAlignment="1">
      <alignment horizontal="left" vertical="center" wrapText="1"/>
      <protection/>
    </xf>
    <xf numFmtId="49" fontId="34" fillId="4" borderId="12" xfId="104" applyNumberFormat="1" applyFont="1" applyFill="1" applyBorder="1" applyAlignment="1">
      <alignment horizontal="center" vertical="center" wrapText="1"/>
      <protection/>
    </xf>
    <xf numFmtId="0" fontId="34" fillId="4" borderId="18" xfId="104" applyFont="1" applyFill="1" applyBorder="1" applyAlignment="1">
      <alignment horizontal="center" vertical="center" wrapText="1"/>
      <protection/>
    </xf>
    <xf numFmtId="49" fontId="34" fillId="0" borderId="12" xfId="104" applyNumberFormat="1" applyFont="1" applyFill="1" applyBorder="1" applyAlignment="1">
      <alignment horizontal="center" vertical="center" wrapText="1"/>
      <protection/>
    </xf>
    <xf numFmtId="0" fontId="35" fillId="3" borderId="12" xfId="104" applyFont="1" applyFill="1" applyBorder="1" applyAlignment="1">
      <alignment horizontal="center" vertical="center" wrapText="1"/>
      <protection/>
    </xf>
    <xf numFmtId="0" fontId="34" fillId="3" borderId="12" xfId="104" applyFont="1" applyFill="1" applyBorder="1" applyAlignment="1">
      <alignment horizontal="justify" vertical="center" wrapText="1"/>
      <protection/>
    </xf>
    <xf numFmtId="4" fontId="35" fillId="3" borderId="12" xfId="104" applyNumberFormat="1" applyFont="1" applyFill="1" applyBorder="1" applyAlignment="1">
      <alignment vertical="justify"/>
      <protection/>
    </xf>
    <xf numFmtId="0" fontId="0" fillId="3" borderId="0" xfId="104" applyFont="1" applyFill="1">
      <alignment/>
      <protection/>
    </xf>
    <xf numFmtId="0" fontId="49" fillId="26" borderId="0" xfId="104" applyNumberFormat="1" applyFont="1" applyFill="1" applyAlignment="1" applyProtection="1">
      <alignment/>
      <protection/>
    </xf>
    <xf numFmtId="0" fontId="0" fillId="26" borderId="0" xfId="104" applyNumberFormat="1" applyFont="1" applyFill="1" applyAlignment="1" applyProtection="1">
      <alignment/>
      <protection/>
    </xf>
    <xf numFmtId="0" fontId="4" fillId="26" borderId="0" xfId="104" applyFont="1" applyFill="1">
      <alignment/>
      <protection/>
    </xf>
    <xf numFmtId="0" fontId="4" fillId="26" borderId="0" xfId="104" applyNumberFormat="1" applyFont="1" applyFill="1" applyBorder="1" applyAlignment="1" applyProtection="1">
      <alignment vertical="center" wrapText="1"/>
      <protection/>
    </xf>
    <xf numFmtId="0" fontId="49" fillId="0" borderId="0" xfId="104" applyNumberFormat="1" applyFont="1" applyFill="1" applyAlignment="1" applyProtection="1">
      <alignment/>
      <protection/>
    </xf>
    <xf numFmtId="4" fontId="49" fillId="0" borderId="0" xfId="104" applyNumberFormat="1" applyFont="1" applyFill="1" applyAlignment="1" applyProtection="1">
      <alignment/>
      <protection/>
    </xf>
    <xf numFmtId="0" fontId="49" fillId="0" borderId="0" xfId="104" applyFont="1" applyFill="1">
      <alignment/>
      <protection/>
    </xf>
    <xf numFmtId="184" fontId="49" fillId="0" borderId="0" xfId="104" applyNumberFormat="1" applyFont="1" applyFill="1" applyAlignment="1" applyProtection="1">
      <alignment/>
      <protection/>
    </xf>
    <xf numFmtId="49" fontId="57" fillId="0" borderId="0" xfId="104" applyNumberFormat="1" applyFont="1" applyAlignment="1">
      <alignment/>
      <protection/>
    </xf>
    <xf numFmtId="0" fontId="61" fillId="0" borderId="0" xfId="104" applyFont="1">
      <alignment/>
      <protection/>
    </xf>
    <xf numFmtId="0" fontId="63" fillId="0" borderId="0" xfId="104" applyFont="1">
      <alignment/>
      <protection/>
    </xf>
    <xf numFmtId="0" fontId="57" fillId="0" borderId="12" xfId="104" applyFont="1" applyBorder="1" applyAlignment="1">
      <alignment horizontal="center" vertical="top" wrapText="1"/>
      <protection/>
    </xf>
    <xf numFmtId="0" fontId="57" fillId="0" borderId="12" xfId="104" applyFont="1" applyFill="1" applyBorder="1" applyAlignment="1">
      <alignment horizontal="center" vertical="top" wrapText="1"/>
      <protection/>
    </xf>
    <xf numFmtId="0" fontId="57" fillId="0" borderId="12" xfId="104" applyFont="1" applyBorder="1" applyAlignment="1">
      <alignment horizontal="center" wrapText="1"/>
      <protection/>
    </xf>
    <xf numFmtId="0" fontId="57" fillId="0" borderId="12" xfId="105" applyFont="1" applyFill="1" applyBorder="1">
      <alignment/>
      <protection/>
    </xf>
    <xf numFmtId="4" fontId="57" fillId="0" borderId="12" xfId="104" applyNumberFormat="1" applyFont="1" applyBorder="1" applyAlignment="1">
      <alignment horizontal="center" wrapText="1"/>
      <protection/>
    </xf>
    <xf numFmtId="3" fontId="57" fillId="0" borderId="12" xfId="104" applyNumberFormat="1" applyFont="1" applyBorder="1" applyAlignment="1">
      <alignment horizontal="center" wrapText="1"/>
      <protection/>
    </xf>
    <xf numFmtId="4" fontId="61" fillId="0" borderId="0" xfId="104" applyNumberFormat="1" applyFont="1">
      <alignment/>
      <protection/>
    </xf>
    <xf numFmtId="0" fontId="57" fillId="0" borderId="12" xfId="105" applyFont="1" applyBorder="1">
      <alignment/>
      <protection/>
    </xf>
    <xf numFmtId="49" fontId="57" fillId="0" borderId="12" xfId="105" applyNumberFormat="1" applyFont="1" applyFill="1" applyBorder="1">
      <alignment/>
      <protection/>
    </xf>
    <xf numFmtId="3" fontId="57" fillId="0" borderId="12" xfId="104" applyNumberFormat="1" applyFont="1" applyFill="1" applyBorder="1" applyAlignment="1">
      <alignment horizontal="center" wrapText="1"/>
      <protection/>
    </xf>
    <xf numFmtId="0" fontId="57" fillId="0" borderId="12" xfId="104" applyFont="1" applyBorder="1" applyAlignment="1">
      <alignment wrapText="1"/>
      <protection/>
    </xf>
    <xf numFmtId="0" fontId="24" fillId="0" borderId="0" xfId="104" applyFont="1">
      <alignment/>
      <protection/>
    </xf>
    <xf numFmtId="0" fontId="52" fillId="0" borderId="0" xfId="104" applyFont="1">
      <alignment/>
      <protection/>
    </xf>
    <xf numFmtId="0" fontId="52" fillId="0" borderId="0" xfId="104" applyFont="1" applyAlignment="1">
      <alignment horizontal="right"/>
      <protection/>
    </xf>
    <xf numFmtId="0" fontId="52" fillId="0" borderId="12" xfId="104" applyFont="1" applyBorder="1" applyAlignment="1">
      <alignment horizontal="center" vertical="top" wrapText="1"/>
      <protection/>
    </xf>
    <xf numFmtId="0" fontId="52" fillId="0" borderId="12" xfId="104" applyFont="1" applyBorder="1" applyAlignment="1">
      <alignment horizontal="center" wrapText="1"/>
      <protection/>
    </xf>
    <xf numFmtId="49" fontId="30" fillId="4" borderId="12" xfId="104" applyNumberFormat="1" applyFont="1" applyFill="1" applyBorder="1" applyAlignment="1">
      <alignment horizontal="center" vertical="center" wrapText="1"/>
      <protection/>
    </xf>
    <xf numFmtId="4" fontId="52" fillId="4" borderId="12" xfId="104" applyNumberFormat="1" applyFont="1" applyFill="1" applyBorder="1" applyAlignment="1">
      <alignment horizontal="center" vertical="center" wrapText="1"/>
      <protection/>
    </xf>
    <xf numFmtId="4" fontId="52" fillId="0" borderId="0" xfId="104" applyNumberFormat="1" applyFont="1" applyBorder="1" applyAlignment="1">
      <alignment horizontal="center" wrapText="1"/>
      <protection/>
    </xf>
    <xf numFmtId="4" fontId="52" fillId="0" borderId="12" xfId="104" applyNumberFormat="1" applyFont="1" applyBorder="1" applyAlignment="1">
      <alignment horizontal="center" vertical="center" wrapText="1"/>
      <protection/>
    </xf>
    <xf numFmtId="4" fontId="0" fillId="0" borderId="12" xfId="95" applyNumberFormat="1" applyFont="1" applyFill="1" applyBorder="1" applyAlignment="1">
      <alignment horizontal="center" vertical="center" wrapText="1"/>
      <protection/>
    </xf>
    <xf numFmtId="2" fontId="0" fillId="26" borderId="12" xfId="104" applyNumberFormat="1" applyFont="1" applyFill="1" applyBorder="1" applyAlignment="1">
      <alignment horizontal="center" vertical="center" wrapText="1"/>
      <protection/>
    </xf>
    <xf numFmtId="4" fontId="29" fillId="0" borderId="12" xfId="104" applyNumberFormat="1" applyFont="1" applyBorder="1" applyAlignment="1">
      <alignment horizontal="center" vertical="center" wrapText="1"/>
      <protection/>
    </xf>
    <xf numFmtId="4" fontId="24" fillId="0" borderId="12" xfId="104" applyNumberFormat="1" applyFont="1" applyBorder="1" applyAlignment="1">
      <alignment vertical="center"/>
      <protection/>
    </xf>
    <xf numFmtId="0" fontId="31" fillId="13" borderId="12" xfId="104" applyFont="1" applyFill="1" applyBorder="1" applyAlignment="1">
      <alignment horizontal="center" vertical="center" wrapText="1"/>
      <protection/>
    </xf>
    <xf numFmtId="49" fontId="31" fillId="13" borderId="12" xfId="104" applyNumberFormat="1" applyFont="1" applyFill="1" applyBorder="1" applyAlignment="1">
      <alignment horizontal="center" vertical="center" wrapText="1"/>
      <protection/>
    </xf>
    <xf numFmtId="0" fontId="6" fillId="13" borderId="12" xfId="104" applyFont="1" applyFill="1" applyBorder="1" applyAlignment="1">
      <alignment horizontal="justify" vertical="center" wrapText="1"/>
      <protection/>
    </xf>
    <xf numFmtId="184" fontId="31" fillId="13" borderId="12" xfId="104" applyNumberFormat="1" applyFont="1" applyFill="1" applyBorder="1" applyAlignment="1">
      <alignment vertical="justify"/>
      <protection/>
    </xf>
    <xf numFmtId="4" fontId="52" fillId="13" borderId="12" xfId="104" applyNumberFormat="1" applyFont="1" applyFill="1" applyBorder="1" applyAlignment="1">
      <alignment horizontal="center" vertical="center" wrapText="1"/>
      <protection/>
    </xf>
    <xf numFmtId="0" fontId="24" fillId="26" borderId="0" xfId="104" applyFont="1" applyFill="1">
      <alignment/>
      <protection/>
    </xf>
    <xf numFmtId="0" fontId="24" fillId="0" borderId="0" xfId="104" applyFont="1" applyFill="1">
      <alignment/>
      <protection/>
    </xf>
    <xf numFmtId="49" fontId="57" fillId="0" borderId="12" xfId="105" applyNumberFormat="1" applyFont="1" applyFill="1" applyBorder="1" applyAlignment="1">
      <alignment vertical="center"/>
      <protection/>
    </xf>
    <xf numFmtId="0" fontId="57" fillId="0" borderId="12" xfId="105" applyFont="1" applyFill="1" applyBorder="1" applyAlignment="1">
      <alignment vertical="center"/>
      <protection/>
    </xf>
    <xf numFmtId="3" fontId="57" fillId="0" borderId="12" xfId="104" applyNumberFormat="1" applyFont="1" applyBorder="1" applyAlignment="1">
      <alignment horizontal="center" vertical="center" wrapText="1"/>
      <protection/>
    </xf>
    <xf numFmtId="3" fontId="57" fillId="0" borderId="12" xfId="104" applyNumberFormat="1" applyFont="1" applyFill="1" applyBorder="1" applyAlignment="1">
      <alignment horizontal="center" vertical="center" wrapText="1"/>
      <protection/>
    </xf>
    <xf numFmtId="4" fontId="57" fillId="0" borderId="12" xfId="104" applyNumberFormat="1" applyFont="1" applyBorder="1" applyAlignment="1">
      <alignment horizontal="center" vertical="center" wrapText="1"/>
      <protection/>
    </xf>
    <xf numFmtId="3" fontId="65" fillId="0" borderId="12" xfId="104" applyNumberFormat="1" applyFont="1" applyBorder="1" applyAlignment="1">
      <alignment horizontal="center" vertical="center" wrapText="1"/>
      <protection/>
    </xf>
    <xf numFmtId="0" fontId="57" fillId="0" borderId="12" xfId="104" applyFont="1" applyBorder="1" applyAlignment="1">
      <alignment horizontal="center" vertical="center" wrapText="1"/>
      <protection/>
    </xf>
    <xf numFmtId="0" fontId="57" fillId="0" borderId="12" xfId="104" applyFont="1" applyBorder="1" applyAlignment="1">
      <alignment vertical="center" wrapText="1"/>
      <protection/>
    </xf>
    <xf numFmtId="49" fontId="35" fillId="13" borderId="15" xfId="104" applyNumberFormat="1" applyFont="1" applyFill="1" applyBorder="1" applyAlignment="1">
      <alignment horizontal="center" vertical="center" wrapText="1"/>
      <protection/>
    </xf>
    <xf numFmtId="49" fontId="0" fillId="0" borderId="13" xfId="104" applyNumberFormat="1" applyFont="1" applyFill="1" applyBorder="1" applyAlignment="1">
      <alignment horizontal="center" vertical="center" wrapText="1"/>
      <protection/>
    </xf>
    <xf numFmtId="0" fontId="0" fillId="26" borderId="13" xfId="104" applyFont="1" applyFill="1" applyBorder="1" applyAlignment="1">
      <alignment horizontal="center" vertical="center" wrapText="1"/>
      <protection/>
    </xf>
    <xf numFmtId="49" fontId="5" fillId="26" borderId="13" xfId="104" applyNumberFormat="1" applyFont="1" applyFill="1" applyBorder="1" applyAlignment="1">
      <alignment horizontal="center" vertical="center" wrapText="1"/>
      <protection/>
    </xf>
    <xf numFmtId="49" fontId="0" fillId="26" borderId="13" xfId="104" applyNumberFormat="1" applyFont="1" applyFill="1" applyBorder="1" applyAlignment="1">
      <alignment horizontal="center"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53" fillId="0" borderId="12" xfId="105" applyFont="1" applyBorder="1" applyAlignment="1">
      <alignment wrapText="1"/>
      <protection/>
    </xf>
    <xf numFmtId="0" fontId="61" fillId="0" borderId="12" xfId="104" applyFont="1" applyBorder="1">
      <alignment/>
      <protection/>
    </xf>
    <xf numFmtId="4" fontId="58" fillId="13" borderId="12" xfId="104" applyNumberFormat="1" applyFont="1" applyFill="1" applyBorder="1" applyAlignment="1">
      <alignment vertical="center"/>
      <protection/>
    </xf>
    <xf numFmtId="4" fontId="58" fillId="0" borderId="12" xfId="104" applyNumberFormat="1" applyFont="1" applyBorder="1" applyAlignment="1">
      <alignment vertical="center"/>
      <protection/>
    </xf>
    <xf numFmtId="184" fontId="0" fillId="0" borderId="13" xfId="95" applyNumberFormat="1" applyFont="1" applyFill="1" applyBorder="1" applyAlignment="1">
      <alignment vertical="center" wrapText="1"/>
      <protection/>
    </xf>
    <xf numFmtId="184" fontId="0" fillId="0" borderId="14" xfId="95" applyNumberFormat="1" applyFont="1" applyFill="1" applyBorder="1" applyAlignment="1">
      <alignment vertical="center" wrapText="1"/>
      <protection/>
    </xf>
    <xf numFmtId="184" fontId="0" fillId="0" borderId="15" xfId="95" applyNumberFormat="1" applyFont="1" applyFill="1" applyBorder="1" applyAlignment="1">
      <alignment vertical="center" wrapText="1"/>
      <protection/>
    </xf>
    <xf numFmtId="0" fontId="0" fillId="0" borderId="19" xfId="104" applyFont="1" applyFill="1" applyBorder="1" applyAlignment="1">
      <alignment horizontal="center" vertical="center" wrapText="1"/>
      <protection/>
    </xf>
    <xf numFmtId="49" fontId="5" fillId="0" borderId="15" xfId="104" applyNumberFormat="1" applyFont="1" applyFill="1" applyBorder="1" applyAlignment="1">
      <alignment horizontal="center" vertical="center" wrapText="1"/>
      <protection/>
    </xf>
    <xf numFmtId="49" fontId="0" fillId="0" borderId="15" xfId="104" applyNumberFormat="1" applyFont="1" applyFill="1" applyBorder="1" applyAlignment="1">
      <alignment horizontal="center" vertical="center" wrapText="1"/>
      <protection/>
    </xf>
    <xf numFmtId="0" fontId="0" fillId="0" borderId="15" xfId="104" applyFont="1" applyFill="1" applyBorder="1" applyAlignment="1">
      <alignment horizontal="center" vertical="center" wrapText="1"/>
      <protection/>
    </xf>
    <xf numFmtId="0" fontId="51" fillId="0" borderId="12" xfId="104" applyFont="1" applyBorder="1" applyAlignment="1">
      <alignment horizontal="center" vertical="center" wrapText="1"/>
      <protection/>
    </xf>
    <xf numFmtId="4" fontId="57" fillId="0" borderId="12" xfId="104" applyNumberFormat="1" applyFont="1" applyFill="1" applyBorder="1" applyAlignment="1">
      <alignment horizontal="center" wrapText="1"/>
      <protection/>
    </xf>
    <xf numFmtId="4" fontId="57" fillId="26" borderId="12" xfId="104" applyNumberFormat="1" applyFont="1" applyFill="1" applyBorder="1" applyAlignment="1">
      <alignment horizontal="center" wrapText="1"/>
      <protection/>
    </xf>
    <xf numFmtId="4" fontId="57" fillId="0" borderId="12" xfId="104" applyNumberFormat="1" applyFont="1" applyFill="1" applyBorder="1" applyAlignment="1">
      <alignment horizontal="center" vertical="center" wrapText="1"/>
      <protection/>
    </xf>
    <xf numFmtId="49" fontId="57" fillId="0" borderId="12" xfId="104" applyNumberFormat="1" applyFont="1" applyBorder="1" applyAlignment="1">
      <alignment horizontal="center" vertical="top" wrapText="1"/>
      <protection/>
    </xf>
    <xf numFmtId="4" fontId="61" fillId="0" borderId="12" xfId="104" applyNumberFormat="1" applyFont="1" applyBorder="1">
      <alignment/>
      <protection/>
    </xf>
    <xf numFmtId="0" fontId="57" fillId="4" borderId="12" xfId="104" applyFont="1" applyFill="1" applyBorder="1" applyAlignment="1">
      <alignment horizontal="center" wrapText="1"/>
      <protection/>
    </xf>
    <xf numFmtId="4" fontId="66" fillId="4" borderId="12" xfId="104" applyNumberFormat="1" applyFont="1" applyFill="1" applyBorder="1" applyAlignment="1">
      <alignment horizontal="center" wrapText="1"/>
      <protection/>
    </xf>
    <xf numFmtId="0" fontId="57" fillId="13" borderId="12" xfId="104" applyFont="1" applyFill="1" applyBorder="1" applyAlignment="1">
      <alignment horizontal="center" wrapText="1"/>
      <protection/>
    </xf>
    <xf numFmtId="4" fontId="66" fillId="13" borderId="12" xfId="104" applyNumberFormat="1" applyFont="1" applyFill="1" applyBorder="1" applyAlignment="1">
      <alignment horizontal="center" wrapText="1"/>
      <protection/>
    </xf>
    <xf numFmtId="4" fontId="57" fillId="13" borderId="12" xfId="104" applyNumberFormat="1" applyFont="1" applyFill="1" applyBorder="1" applyAlignment="1">
      <alignment horizontal="center" wrapText="1"/>
      <protection/>
    </xf>
    <xf numFmtId="49" fontId="57" fillId="0" borderId="12" xfId="104" applyNumberFormat="1" applyFont="1" applyBorder="1" applyAlignment="1">
      <alignment horizontal="center" wrapText="1"/>
      <protection/>
    </xf>
    <xf numFmtId="0" fontId="32" fillId="0" borderId="12" xfId="104" applyFont="1" applyBorder="1" applyAlignment="1">
      <alignment horizontal="center" vertical="center" wrapText="1"/>
      <protection/>
    </xf>
    <xf numFmtId="4" fontId="57" fillId="27" borderId="12" xfId="104" applyNumberFormat="1" applyFont="1" applyFill="1" applyBorder="1" applyAlignment="1">
      <alignment horizontal="center" wrapText="1"/>
      <protection/>
    </xf>
    <xf numFmtId="4" fontId="0" fillId="13" borderId="12" xfId="95" applyNumberFormat="1" applyFont="1" applyFill="1" applyBorder="1">
      <alignment vertical="top"/>
      <protection/>
    </xf>
    <xf numFmtId="4" fontId="0" fillId="26" borderId="12" xfId="95" applyNumberFormat="1" applyFont="1" applyFill="1" applyBorder="1">
      <alignment vertical="top"/>
      <protection/>
    </xf>
    <xf numFmtId="4" fontId="35" fillId="26" borderId="12" xfId="95" applyNumberFormat="1" applyFont="1" applyFill="1" applyBorder="1">
      <alignment vertical="top"/>
      <protection/>
    </xf>
    <xf numFmtId="0" fontId="57" fillId="26" borderId="12" xfId="104" applyFont="1" applyFill="1" applyBorder="1" applyAlignment="1">
      <alignment horizontal="center" vertical="top" wrapText="1"/>
      <protection/>
    </xf>
    <xf numFmtId="4" fontId="57" fillId="26" borderId="12" xfId="104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4" fontId="43" fillId="0" borderId="12" xfId="106" applyNumberFormat="1" applyFont="1" applyFill="1" applyBorder="1" applyAlignment="1">
      <alignment horizontal="right"/>
      <protection/>
    </xf>
    <xf numFmtId="4" fontId="53" fillId="0" borderId="12" xfId="106" applyNumberFormat="1" applyFont="1" applyFill="1" applyBorder="1" applyAlignment="1">
      <alignment horizontal="right"/>
      <protection/>
    </xf>
    <xf numFmtId="4" fontId="67" fillId="0" borderId="12" xfId="106" applyNumberFormat="1" applyFont="1" applyFill="1" applyBorder="1" applyAlignment="1">
      <alignment horizontal="right"/>
      <protection/>
    </xf>
    <xf numFmtId="4" fontId="55" fillId="27" borderId="12" xfId="106" applyNumberFormat="1" applyFont="1" applyFill="1" applyBorder="1" applyAlignment="1">
      <alignment horizontal="right"/>
      <protection/>
    </xf>
    <xf numFmtId="4" fontId="55" fillId="0" borderId="12" xfId="106" applyNumberFormat="1" applyFont="1" applyBorder="1" applyAlignment="1">
      <alignment horizontal="right" vertical="top"/>
      <protection/>
    </xf>
    <xf numFmtId="4" fontId="55" fillId="0" borderId="12" xfId="106" applyNumberFormat="1" applyFont="1" applyFill="1" applyBorder="1" applyAlignment="1">
      <alignment horizontal="right" vertical="top"/>
      <protection/>
    </xf>
    <xf numFmtId="4" fontId="53" fillId="27" borderId="12" xfId="106" applyNumberFormat="1" applyFont="1" applyFill="1" applyBorder="1" applyAlignment="1">
      <alignment horizontal="right"/>
      <protection/>
    </xf>
    <xf numFmtId="4" fontId="65" fillId="0" borderId="12" xfId="104" applyNumberFormat="1" applyFont="1" applyBorder="1" applyAlignment="1">
      <alignment horizontal="center" vertical="center" wrapText="1"/>
      <protection/>
    </xf>
    <xf numFmtId="49" fontId="54" fillId="0" borderId="0" xfId="106" applyNumberFormat="1" applyFont="1" applyFill="1" applyAlignment="1">
      <alignment horizontal="center"/>
      <protection/>
    </xf>
    <xf numFmtId="0" fontId="22" fillId="26" borderId="0" xfId="106" applyFont="1" applyFill="1" applyAlignment="1">
      <alignment horizontal="center" vertical="top"/>
      <protection/>
    </xf>
    <xf numFmtId="0" fontId="43" fillId="0" borderId="12" xfId="106" applyFont="1" applyBorder="1" applyAlignment="1">
      <alignment horizontal="center" vertical="center" wrapText="1"/>
      <protection/>
    </xf>
    <xf numFmtId="0" fontId="43" fillId="0" borderId="13" xfId="106" applyFont="1" applyBorder="1" applyAlignment="1">
      <alignment horizontal="center" vertical="center" wrapText="1"/>
      <protection/>
    </xf>
    <xf numFmtId="0" fontId="43" fillId="0" borderId="15" xfId="106" applyFont="1" applyBorder="1" applyAlignment="1">
      <alignment horizontal="center" vertical="center" wrapText="1"/>
      <protection/>
    </xf>
    <xf numFmtId="0" fontId="56" fillId="26" borderId="0" xfId="106" applyFont="1" applyFill="1" applyAlignment="1">
      <alignment horizontal="center" vertical="top" wrapText="1"/>
      <protection/>
    </xf>
    <xf numFmtId="0" fontId="56" fillId="26" borderId="0" xfId="106" applyFont="1" applyFill="1" applyAlignment="1">
      <alignment horizontal="center" vertical="top"/>
      <protection/>
    </xf>
    <xf numFmtId="0" fontId="54" fillId="26" borderId="0" xfId="106" applyFont="1" applyFill="1" applyAlignment="1">
      <alignment horizontal="center" vertical="top"/>
      <protection/>
    </xf>
    <xf numFmtId="0" fontId="30" fillId="0" borderId="18" xfId="104" applyNumberFormat="1" applyFont="1" applyFill="1" applyBorder="1" applyAlignment="1" applyProtection="1">
      <alignment horizontal="left" vertical="top" wrapText="1"/>
      <protection/>
    </xf>
    <xf numFmtId="0" fontId="30" fillId="0" borderId="17" xfId="104" applyNumberFormat="1" applyFont="1" applyFill="1" applyBorder="1" applyAlignment="1" applyProtection="1">
      <alignment horizontal="left" vertical="top" wrapText="1"/>
      <protection/>
    </xf>
    <xf numFmtId="0" fontId="30" fillId="0" borderId="18" xfId="104" applyNumberFormat="1" applyFont="1" applyFill="1" applyBorder="1" applyAlignment="1" applyProtection="1">
      <alignment horizontal="left" vertical="top"/>
      <protection/>
    </xf>
    <xf numFmtId="0" fontId="30" fillId="0" borderId="20" xfId="104" applyNumberFormat="1" applyFont="1" applyFill="1" applyBorder="1" applyAlignment="1" applyProtection="1">
      <alignment horizontal="left" vertical="top"/>
      <protection/>
    </xf>
    <xf numFmtId="0" fontId="30" fillId="0" borderId="17" xfId="104" applyNumberFormat="1" applyFont="1" applyFill="1" applyBorder="1" applyAlignment="1" applyProtection="1">
      <alignment horizontal="left" vertical="top"/>
      <protection/>
    </xf>
    <xf numFmtId="49" fontId="6" fillId="0" borderId="0" xfId="106" applyNumberFormat="1" applyFont="1" applyFill="1" applyAlignment="1">
      <alignment horizontal="center"/>
      <protection/>
    </xf>
    <xf numFmtId="0" fontId="53" fillId="0" borderId="0" xfId="104" applyNumberFormat="1" applyFont="1" applyFill="1" applyAlignment="1" applyProtection="1">
      <alignment horizontal="center" vertical="center" wrapText="1"/>
      <protection/>
    </xf>
    <xf numFmtId="0" fontId="52" fillId="0" borderId="0" xfId="104" applyNumberFormat="1" applyFont="1" applyFill="1" applyAlignment="1" applyProtection="1">
      <alignment horizontal="center" vertical="center" wrapText="1"/>
      <protection/>
    </xf>
    <xf numFmtId="49" fontId="57" fillId="0" borderId="0" xfId="104" applyNumberFormat="1" applyFont="1" applyAlignment="1">
      <alignment horizontal="center"/>
      <protection/>
    </xf>
    <xf numFmtId="0" fontId="22" fillId="0" borderId="12" xfId="104" applyNumberFormat="1" applyFont="1" applyFill="1" applyBorder="1" applyAlignment="1" applyProtection="1">
      <alignment horizontal="center" vertical="center" wrapText="1"/>
      <protection/>
    </xf>
    <xf numFmtId="0" fontId="59" fillId="0" borderId="0" xfId="104" applyFont="1" applyAlignment="1">
      <alignment horizontal="center"/>
      <protection/>
    </xf>
    <xf numFmtId="0" fontId="0" fillId="26" borderId="12" xfId="104" applyNumberFormat="1" applyFont="1" applyFill="1" applyBorder="1" applyAlignment="1" applyProtection="1">
      <alignment horizontal="center" vertical="center" wrapText="1"/>
      <protection/>
    </xf>
    <xf numFmtId="49" fontId="35" fillId="13" borderId="13" xfId="104" applyNumberFormat="1" applyFont="1" applyFill="1" applyBorder="1" applyAlignment="1">
      <alignment horizontal="center" vertical="center" wrapText="1"/>
      <protection/>
    </xf>
    <xf numFmtId="49" fontId="35" fillId="13" borderId="14" xfId="104" applyNumberFormat="1" applyFont="1" applyFill="1" applyBorder="1" applyAlignment="1">
      <alignment horizontal="center" vertical="center" wrapText="1"/>
      <protection/>
    </xf>
    <xf numFmtId="49" fontId="35" fillId="13" borderId="15" xfId="104" applyNumberFormat="1" applyFont="1" applyFill="1" applyBorder="1" applyAlignment="1">
      <alignment horizontal="center" vertical="center" wrapText="1"/>
      <protection/>
    </xf>
    <xf numFmtId="0" fontId="29" fillId="0" borderId="0" xfId="104" applyNumberFormat="1" applyFont="1" applyFill="1" applyAlignment="1" applyProtection="1">
      <alignment horizontal="left" vertical="top"/>
      <protection/>
    </xf>
    <xf numFmtId="0" fontId="33" fillId="0" borderId="0" xfId="104" applyNumberFormat="1" applyFont="1" applyFill="1" applyBorder="1" applyAlignment="1" applyProtection="1">
      <alignment horizontal="center" vertical="top" wrapText="1"/>
      <protection/>
    </xf>
    <xf numFmtId="0" fontId="6" fillId="0" borderId="0" xfId="104" applyNumberFormat="1" applyFont="1" applyFill="1" applyBorder="1" applyAlignment="1" applyProtection="1">
      <alignment horizontal="center" vertical="top" wrapText="1"/>
      <protection/>
    </xf>
    <xf numFmtId="0" fontId="0" fillId="26" borderId="13" xfId="104" applyNumberFormat="1" applyFont="1" applyFill="1" applyBorder="1" applyAlignment="1" applyProtection="1">
      <alignment horizontal="center" vertical="center" wrapText="1"/>
      <protection/>
    </xf>
    <xf numFmtId="0" fontId="0" fillId="26" borderId="14" xfId="104" applyNumberFormat="1" applyFont="1" applyFill="1" applyBorder="1" applyAlignment="1" applyProtection="1">
      <alignment horizontal="center" vertical="center" wrapText="1"/>
      <protection/>
    </xf>
    <xf numFmtId="0" fontId="0" fillId="26" borderId="15" xfId="104" applyNumberFormat="1" applyFont="1" applyFill="1" applyBorder="1" applyAlignment="1" applyProtection="1">
      <alignment horizontal="center" vertical="center" wrapText="1"/>
      <protection/>
    </xf>
    <xf numFmtId="0" fontId="29" fillId="26" borderId="12" xfId="104" applyNumberFormat="1" applyFont="1" applyFill="1" applyBorder="1" applyAlignment="1" applyProtection="1">
      <alignment horizontal="center" vertical="center" wrapText="1"/>
      <protection/>
    </xf>
    <xf numFmtId="0" fontId="0" fillId="13" borderId="12" xfId="104" applyFont="1" applyFill="1" applyBorder="1" applyAlignment="1">
      <alignment horizontal="center" vertical="center" wrapText="1"/>
      <protection/>
    </xf>
    <xf numFmtId="49" fontId="34" fillId="0" borderId="13" xfId="104" applyNumberFormat="1" applyFont="1" applyFill="1" applyBorder="1" applyAlignment="1">
      <alignment horizontal="center" vertical="center" wrapText="1"/>
      <protection/>
    </xf>
    <xf numFmtId="49" fontId="34" fillId="0" borderId="14" xfId="104" applyNumberFormat="1" applyFont="1" applyFill="1" applyBorder="1" applyAlignment="1">
      <alignment horizontal="center" vertical="center" wrapText="1"/>
      <protection/>
    </xf>
    <xf numFmtId="49" fontId="34" fillId="0" borderId="15" xfId="104" applyNumberFormat="1" applyFont="1" applyFill="1" applyBorder="1" applyAlignment="1">
      <alignment horizontal="center" vertical="center" wrapText="1"/>
      <protection/>
    </xf>
    <xf numFmtId="49" fontId="35" fillId="13" borderId="13" xfId="0" applyNumberFormat="1" applyFont="1" applyFill="1" applyBorder="1" applyAlignment="1">
      <alignment horizontal="center" vertical="center" wrapText="1"/>
    </xf>
    <xf numFmtId="49" fontId="35" fillId="13" borderId="14" xfId="0" applyNumberFormat="1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 vertical="center" wrapText="1"/>
    </xf>
    <xf numFmtId="0" fontId="35" fillId="13" borderId="14" xfId="0" applyFont="1" applyFill="1" applyBorder="1" applyAlignment="1">
      <alignment horizontal="center" vertical="center" wrapText="1"/>
    </xf>
    <xf numFmtId="49" fontId="35" fillId="13" borderId="18" xfId="104" applyNumberFormat="1" applyFont="1" applyFill="1" applyBorder="1" applyAlignment="1">
      <alignment horizontal="center" vertical="center" wrapText="1"/>
      <protection/>
    </xf>
    <xf numFmtId="49" fontId="35" fillId="13" borderId="17" xfId="104" applyNumberFormat="1" applyFont="1" applyFill="1" applyBorder="1" applyAlignment="1">
      <alignment horizontal="center" vertical="center" wrapText="1"/>
      <protection/>
    </xf>
    <xf numFmtId="0" fontId="35" fillId="13" borderId="18" xfId="104" applyFont="1" applyFill="1" applyBorder="1" applyAlignment="1">
      <alignment horizontal="center" vertical="center" wrapText="1"/>
      <protection/>
    </xf>
    <xf numFmtId="0" fontId="35" fillId="13" borderId="17" xfId="104" applyFont="1" applyFill="1" applyBorder="1" applyAlignment="1">
      <alignment horizontal="center" vertical="center" wrapText="1"/>
      <protection/>
    </xf>
    <xf numFmtId="0" fontId="35" fillId="13" borderId="13" xfId="104" applyFont="1" applyFill="1" applyBorder="1" applyAlignment="1">
      <alignment horizontal="center" vertical="center" wrapText="1"/>
      <protection/>
    </xf>
    <xf numFmtId="0" fontId="35" fillId="13" borderId="14" xfId="104" applyFont="1" applyFill="1" applyBorder="1" applyAlignment="1">
      <alignment horizontal="center" vertical="center" wrapText="1"/>
      <protection/>
    </xf>
    <xf numFmtId="0" fontId="35" fillId="13" borderId="15" xfId="104" applyFont="1" applyFill="1" applyBorder="1" applyAlignment="1">
      <alignment horizontal="center" vertical="center" wrapText="1"/>
      <protection/>
    </xf>
    <xf numFmtId="0" fontId="35" fillId="0" borderId="13" xfId="104" applyFont="1" applyFill="1" applyBorder="1" applyAlignment="1">
      <alignment horizontal="center" vertical="center" wrapText="1"/>
      <protection/>
    </xf>
    <xf numFmtId="0" fontId="35" fillId="0" borderId="14" xfId="104" applyFont="1" applyFill="1" applyBorder="1" applyAlignment="1">
      <alignment horizontal="center" vertical="center" wrapText="1"/>
      <protection/>
    </xf>
    <xf numFmtId="0" fontId="35" fillId="0" borderId="15" xfId="104" applyFont="1" applyFill="1" applyBorder="1" applyAlignment="1">
      <alignment horizontal="center" vertical="center" wrapText="1"/>
      <protection/>
    </xf>
    <xf numFmtId="49" fontId="0" fillId="13" borderId="13" xfId="104" applyNumberFormat="1" applyFont="1" applyFill="1" applyBorder="1" applyAlignment="1">
      <alignment horizontal="center" vertical="center" wrapText="1"/>
      <protection/>
    </xf>
    <xf numFmtId="49" fontId="0" fillId="13" borderId="14" xfId="104" applyNumberFormat="1" applyFont="1" applyFill="1" applyBorder="1" applyAlignment="1">
      <alignment horizontal="center" vertical="center" wrapText="1"/>
      <protection/>
    </xf>
    <xf numFmtId="49" fontId="0" fillId="13" borderId="15" xfId="104" applyNumberFormat="1" applyFont="1" applyFill="1" applyBorder="1" applyAlignment="1">
      <alignment horizontal="center" vertical="center" wrapText="1"/>
      <protection/>
    </xf>
    <xf numFmtId="49" fontId="5" fillId="0" borderId="13" xfId="104" applyNumberFormat="1" applyFont="1" applyFill="1" applyBorder="1" applyAlignment="1">
      <alignment horizontal="center" vertical="top" wrapText="1"/>
      <protection/>
    </xf>
    <xf numFmtId="49" fontId="5" fillId="0" borderId="14" xfId="104" applyNumberFormat="1" applyFont="1" applyFill="1" applyBorder="1" applyAlignment="1">
      <alignment horizontal="center" vertical="top" wrapText="1"/>
      <protection/>
    </xf>
    <xf numFmtId="49" fontId="5" fillId="0" borderId="15" xfId="104" applyNumberFormat="1" applyFont="1" applyFill="1" applyBorder="1" applyAlignment="1">
      <alignment horizontal="center" vertical="top" wrapText="1"/>
      <protection/>
    </xf>
    <xf numFmtId="0" fontId="34" fillId="4" borderId="18" xfId="104" applyFont="1" applyFill="1" applyBorder="1" applyAlignment="1">
      <alignment horizontal="center" vertical="center" wrapText="1"/>
      <protection/>
    </xf>
    <xf numFmtId="0" fontId="34" fillId="4" borderId="20" xfId="104" applyFont="1" applyFill="1" applyBorder="1" applyAlignment="1">
      <alignment horizontal="center" vertical="center" wrapText="1"/>
      <protection/>
    </xf>
    <xf numFmtId="0" fontId="34" fillId="4" borderId="17" xfId="104" applyFont="1" applyFill="1" applyBorder="1" applyAlignment="1">
      <alignment horizontal="center" vertical="center" wrapText="1"/>
      <protection/>
    </xf>
    <xf numFmtId="49" fontId="35" fillId="0" borderId="13" xfId="104" applyNumberFormat="1" applyFont="1" applyFill="1" applyBorder="1" applyAlignment="1">
      <alignment horizontal="center" vertical="center" wrapText="1"/>
      <protection/>
    </xf>
    <xf numFmtId="49" fontId="35" fillId="0" borderId="14" xfId="104" applyNumberFormat="1" applyFont="1" applyFill="1" applyBorder="1" applyAlignment="1">
      <alignment horizontal="center" vertical="center" wrapText="1"/>
      <protection/>
    </xf>
    <xf numFmtId="49" fontId="35" fillId="0" borderId="15" xfId="104" applyNumberFormat="1" applyFont="1" applyFill="1" applyBorder="1" applyAlignment="1">
      <alignment horizontal="center" vertical="center" wrapText="1"/>
      <protection/>
    </xf>
    <xf numFmtId="0" fontId="24" fillId="13" borderId="17" xfId="104" applyFill="1" applyBorder="1" applyAlignment="1">
      <alignment horizontal="center" vertical="center" wrapText="1"/>
      <protection/>
    </xf>
    <xf numFmtId="0" fontId="0" fillId="13" borderId="18" xfId="104" applyFont="1" applyFill="1" applyBorder="1" applyAlignment="1">
      <alignment horizontal="center" vertical="center" wrapText="1"/>
      <protection/>
    </xf>
    <xf numFmtId="0" fontId="0" fillId="13" borderId="17" xfId="104" applyFont="1" applyFill="1" applyBorder="1" applyAlignment="1">
      <alignment horizontal="center" vertical="center" wrapText="1"/>
      <protection/>
    </xf>
    <xf numFmtId="49" fontId="0" fillId="13" borderId="18" xfId="104" applyNumberFormat="1" applyFont="1" applyFill="1" applyBorder="1" applyAlignment="1">
      <alignment horizontal="center" vertical="center" wrapText="1"/>
      <protection/>
    </xf>
    <xf numFmtId="0" fontId="0" fillId="0" borderId="17" xfId="104" applyFont="1" applyBorder="1" applyAlignment="1">
      <alignment horizontal="center" vertical="center" wrapText="1"/>
      <protection/>
    </xf>
    <xf numFmtId="0" fontId="0" fillId="0" borderId="13" xfId="104" applyFont="1" applyFill="1" applyBorder="1" applyAlignment="1">
      <alignment horizontal="center" vertical="top" wrapText="1"/>
      <protection/>
    </xf>
    <xf numFmtId="0" fontId="0" fillId="0" borderId="14" xfId="104" applyFont="1" applyFill="1" applyBorder="1" applyAlignment="1">
      <alignment horizontal="center" vertical="top" wrapText="1"/>
      <protection/>
    </xf>
    <xf numFmtId="0" fontId="0" fillId="0" borderId="15" xfId="104" applyFont="1" applyFill="1" applyBorder="1" applyAlignment="1">
      <alignment horizontal="center" vertical="top" wrapText="1"/>
      <protection/>
    </xf>
    <xf numFmtId="49" fontId="24" fillId="13" borderId="18" xfId="104" applyNumberFormat="1" applyFont="1" applyFill="1" applyBorder="1" applyAlignment="1">
      <alignment horizontal="center" vertical="center" wrapText="1"/>
      <protection/>
    </xf>
    <xf numFmtId="49" fontId="0" fillId="13" borderId="17" xfId="104" applyNumberFormat="1" applyFont="1" applyFill="1" applyBorder="1" applyAlignment="1">
      <alignment horizontal="center" vertical="center" wrapText="1"/>
      <protection/>
    </xf>
    <xf numFmtId="49" fontId="24" fillId="13" borderId="12" xfId="104" applyNumberFormat="1" applyFont="1" applyFill="1" applyBorder="1" applyAlignment="1">
      <alignment horizontal="center" vertical="center" wrapText="1"/>
      <protection/>
    </xf>
    <xf numFmtId="49" fontId="0" fillId="13" borderId="12" xfId="104" applyNumberFormat="1" applyFont="1" applyFill="1" applyBorder="1" applyAlignment="1">
      <alignment horizontal="center" vertical="center" wrapText="1"/>
      <protection/>
    </xf>
    <xf numFmtId="0" fontId="0" fillId="13" borderId="18" xfId="104" applyFont="1" applyFill="1" applyBorder="1" applyAlignment="1">
      <alignment horizontal="center" vertical="center"/>
      <protection/>
    </xf>
    <xf numFmtId="0" fontId="0" fillId="13" borderId="17" xfId="104" applyFont="1" applyFill="1" applyBorder="1" applyAlignment="1">
      <alignment horizontal="center" vertical="center"/>
      <protection/>
    </xf>
    <xf numFmtId="0" fontId="5" fillId="4" borderId="18" xfId="104" applyFont="1" applyFill="1" applyBorder="1" applyAlignment="1">
      <alignment horizontal="center" vertical="center" wrapText="1"/>
      <protection/>
    </xf>
    <xf numFmtId="0" fontId="5" fillId="4" borderId="20" xfId="104" applyFont="1" applyFill="1" applyBorder="1" applyAlignment="1">
      <alignment horizontal="center" vertical="center" wrapText="1"/>
      <protection/>
    </xf>
    <xf numFmtId="0" fontId="5" fillId="4" borderId="17" xfId="104" applyFont="1" applyFill="1" applyBorder="1" applyAlignment="1">
      <alignment horizontal="center" vertical="center" wrapText="1"/>
      <protection/>
    </xf>
    <xf numFmtId="0" fontId="24" fillId="13" borderId="18" xfId="104" applyFont="1" applyFill="1" applyBorder="1" applyAlignment="1" quotePrefix="1">
      <alignment horizontal="center" vertical="center" wrapText="1"/>
      <protection/>
    </xf>
    <xf numFmtId="0" fontId="4" fillId="26" borderId="13" xfId="104" applyNumberFormat="1" applyFont="1" applyFill="1" applyBorder="1" applyAlignment="1" applyProtection="1">
      <alignment horizontal="center" vertical="center" wrapText="1"/>
      <protection/>
    </xf>
    <xf numFmtId="0" fontId="4" fillId="26" borderId="14" xfId="104" applyNumberFormat="1" applyFont="1" applyFill="1" applyBorder="1" applyAlignment="1" applyProtection="1">
      <alignment horizontal="center" vertical="center" wrapText="1"/>
      <protection/>
    </xf>
    <xf numFmtId="0" fontId="4" fillId="26" borderId="15" xfId="104" applyNumberFormat="1" applyFont="1" applyFill="1" applyBorder="1" applyAlignment="1" applyProtection="1">
      <alignment horizontal="center" vertical="center" wrapText="1"/>
      <protection/>
    </xf>
    <xf numFmtId="0" fontId="51" fillId="26" borderId="12" xfId="104" applyNumberFormat="1" applyFont="1" applyFill="1" applyBorder="1" applyAlignment="1" applyProtection="1">
      <alignment horizontal="center" vertical="center" wrapText="1"/>
      <protection/>
    </xf>
    <xf numFmtId="0" fontId="24" fillId="26" borderId="12" xfId="104" applyNumberFormat="1" applyFont="1" applyFill="1" applyBorder="1" applyAlignment="1" applyProtection="1">
      <alignment horizontal="center" vertical="center" wrapText="1"/>
      <protection/>
    </xf>
    <xf numFmtId="0" fontId="24" fillId="26" borderId="13" xfId="104" applyNumberFormat="1" applyFont="1" applyFill="1" applyBorder="1" applyAlignment="1" applyProtection="1">
      <alignment horizontal="center" vertical="center" wrapText="1"/>
      <protection/>
    </xf>
    <xf numFmtId="0" fontId="24" fillId="26" borderId="14" xfId="104" applyNumberFormat="1" applyFont="1" applyFill="1" applyBorder="1" applyAlignment="1" applyProtection="1">
      <alignment horizontal="center" vertical="center" wrapText="1"/>
      <protection/>
    </xf>
    <xf numFmtId="0" fontId="24" fillId="26" borderId="15" xfId="104" applyNumberFormat="1" applyFont="1" applyFill="1" applyBorder="1" applyAlignment="1" applyProtection="1">
      <alignment horizontal="center" vertical="center" wrapText="1"/>
      <protection/>
    </xf>
    <xf numFmtId="49" fontId="5" fillId="4" borderId="18" xfId="104" applyNumberFormat="1" applyFont="1" applyFill="1" applyBorder="1" applyAlignment="1">
      <alignment horizontal="center" vertical="center" wrapText="1"/>
      <protection/>
    </xf>
    <xf numFmtId="49" fontId="5" fillId="4" borderId="20" xfId="104" applyNumberFormat="1" applyFont="1" applyFill="1" applyBorder="1" applyAlignment="1">
      <alignment horizontal="center" vertical="center" wrapText="1"/>
      <protection/>
    </xf>
    <xf numFmtId="49" fontId="5" fillId="4" borderId="17" xfId="104" applyNumberFormat="1" applyFont="1" applyFill="1" applyBorder="1" applyAlignment="1">
      <alignment horizontal="center" vertical="center" wrapText="1"/>
      <protection/>
    </xf>
    <xf numFmtId="0" fontId="33" fillId="26" borderId="0" xfId="104" applyNumberFormat="1" applyFont="1" applyFill="1" applyBorder="1" applyAlignment="1" applyProtection="1">
      <alignment horizontal="center" vertical="center" wrapText="1"/>
      <protection/>
    </xf>
    <xf numFmtId="0" fontId="35" fillId="0" borderId="17" xfId="104" applyFont="1" applyBorder="1" applyAlignment="1">
      <alignment horizontal="center" vertical="center" wrapText="1"/>
      <protection/>
    </xf>
    <xf numFmtId="0" fontId="60" fillId="0" borderId="0" xfId="104" applyFont="1" applyFill="1" applyAlignment="1">
      <alignment horizontal="center" vertical="top" wrapText="1"/>
      <protection/>
    </xf>
    <xf numFmtId="0" fontId="57" fillId="0" borderId="12" xfId="104" applyFont="1" applyBorder="1" applyAlignment="1">
      <alignment horizontal="center" vertical="top" wrapText="1"/>
      <protection/>
    </xf>
    <xf numFmtId="0" fontId="57" fillId="0" borderId="18" xfId="104" applyFont="1" applyBorder="1" applyAlignment="1">
      <alignment horizontal="center" vertical="top" wrapText="1"/>
      <protection/>
    </xf>
    <xf numFmtId="0" fontId="57" fillId="0" borderId="20" xfId="104" applyFont="1" applyBorder="1" applyAlignment="1">
      <alignment horizontal="center" vertical="top" wrapText="1"/>
      <protection/>
    </xf>
    <xf numFmtId="0" fontId="57" fillId="0" borderId="17" xfId="104" applyFont="1" applyBorder="1" applyAlignment="1">
      <alignment horizontal="center" vertical="top" wrapText="1"/>
      <protection/>
    </xf>
    <xf numFmtId="0" fontId="62" fillId="0" borderId="0" xfId="104" applyFont="1" applyAlignment="1">
      <alignment horizontal="center"/>
      <protection/>
    </xf>
    <xf numFmtId="0" fontId="64" fillId="0" borderId="0" xfId="104" applyFont="1" applyAlignment="1">
      <alignment horizontal="center"/>
      <protection/>
    </xf>
    <xf numFmtId="0" fontId="57" fillId="0" borderId="13" xfId="104" applyFont="1" applyBorder="1" applyAlignment="1">
      <alignment horizontal="center" vertical="top" wrapText="1"/>
      <protection/>
    </xf>
    <xf numFmtId="0" fontId="57" fillId="0" borderId="14" xfId="104" applyFont="1" applyBorder="1" applyAlignment="1">
      <alignment horizontal="center" vertical="top" wrapText="1"/>
      <protection/>
    </xf>
    <xf numFmtId="0" fontId="57" fillId="0" borderId="15" xfId="104" applyFont="1" applyBorder="1" applyAlignment="1">
      <alignment horizontal="center" vertical="top" wrapText="1"/>
      <protection/>
    </xf>
    <xf numFmtId="0" fontId="57" fillId="0" borderId="0" xfId="104" applyFont="1" applyFill="1" applyAlignment="1">
      <alignment horizontal="center" wrapText="1"/>
      <protection/>
    </xf>
    <xf numFmtId="0" fontId="59" fillId="0" borderId="0" xfId="104" applyFont="1" applyAlignment="1">
      <alignment horizontal="center" vertical="top" wrapText="1"/>
      <protection/>
    </xf>
    <xf numFmtId="49" fontId="0" fillId="0" borderId="12" xfId="104" applyNumberFormat="1" applyFont="1" applyFill="1" applyBorder="1" applyAlignment="1">
      <alignment horizontal="center" vertical="center" wrapText="1"/>
      <protection/>
    </xf>
    <xf numFmtId="0" fontId="0" fillId="0" borderId="12" xfId="104" applyFont="1" applyFill="1" applyBorder="1" applyAlignment="1">
      <alignment horizontal="center" vertical="center" wrapText="1"/>
      <protection/>
    </xf>
    <xf numFmtId="184" fontId="0" fillId="0" borderId="12" xfId="95" applyNumberFormat="1" applyFont="1" applyBorder="1" applyAlignment="1">
      <alignment horizontal="center" vertical="center" wrapText="1"/>
      <protection/>
    </xf>
    <xf numFmtId="4" fontId="52" fillId="0" borderId="13" xfId="104" applyNumberFormat="1" applyFont="1" applyBorder="1" applyAlignment="1">
      <alignment horizontal="center" vertical="center" wrapText="1"/>
      <protection/>
    </xf>
    <xf numFmtId="4" fontId="52" fillId="0" borderId="15" xfId="104" applyNumberFormat="1" applyFont="1" applyBorder="1" applyAlignment="1">
      <alignment horizontal="center" vertical="center" wrapText="1"/>
      <protection/>
    </xf>
    <xf numFmtId="184" fontId="0" fillId="0" borderId="13" xfId="95" applyNumberFormat="1" applyFont="1" applyBorder="1" applyAlignment="1">
      <alignment horizontal="center" vertical="center" wrapText="1"/>
      <protection/>
    </xf>
    <xf numFmtId="184" fontId="0" fillId="0" borderId="14" xfId="95" applyNumberFormat="1" applyFont="1" applyBorder="1" applyAlignment="1">
      <alignment horizontal="center" vertical="center" wrapText="1"/>
      <protection/>
    </xf>
    <xf numFmtId="184" fontId="0" fillId="0" borderId="15" xfId="95" applyNumberFormat="1" applyFont="1" applyBorder="1" applyAlignment="1">
      <alignment horizontal="center" vertical="center" wrapText="1"/>
      <protection/>
    </xf>
    <xf numFmtId="49" fontId="30" fillId="4" borderId="18" xfId="104" applyNumberFormat="1" applyFont="1" applyFill="1" applyBorder="1" applyAlignment="1">
      <alignment horizontal="center" vertical="center" wrapText="1"/>
      <protection/>
    </xf>
    <xf numFmtId="49" fontId="30" fillId="4" borderId="20" xfId="104" applyNumberFormat="1" applyFont="1" applyFill="1" applyBorder="1" applyAlignment="1">
      <alignment horizontal="center" vertical="center" wrapText="1"/>
      <protection/>
    </xf>
    <xf numFmtId="49" fontId="30" fillId="4" borderId="17" xfId="104" applyNumberFormat="1" applyFont="1" applyFill="1" applyBorder="1" applyAlignment="1">
      <alignment horizontal="center" vertical="center" wrapText="1"/>
      <protection/>
    </xf>
    <xf numFmtId="49" fontId="5" fillId="0" borderId="12" xfId="104" applyNumberFormat="1" applyFont="1" applyFill="1" applyBorder="1" applyAlignment="1">
      <alignment horizontal="center" vertical="center" wrapText="1"/>
      <protection/>
    </xf>
    <xf numFmtId="0" fontId="51" fillId="0" borderId="13" xfId="104" applyFont="1" applyFill="1" applyBorder="1" applyAlignment="1">
      <alignment horizontal="center" vertical="center" wrapText="1"/>
      <protection/>
    </xf>
    <xf numFmtId="0" fontId="51" fillId="0" borderId="15" xfId="104" applyFont="1" applyFill="1" applyBorder="1" applyAlignment="1">
      <alignment horizontal="center" vertical="center" wrapText="1"/>
      <protection/>
    </xf>
    <xf numFmtId="184" fontId="0" fillId="0" borderId="12" xfId="95" applyNumberFormat="1" applyFont="1" applyFill="1" applyBorder="1" applyAlignment="1">
      <alignment horizontal="center" vertical="center" wrapText="1"/>
      <protection/>
    </xf>
    <xf numFmtId="0" fontId="30" fillId="4" borderId="18" xfId="104" applyFont="1" applyFill="1" applyBorder="1" applyAlignment="1">
      <alignment horizontal="center" vertical="center" wrapText="1"/>
      <protection/>
    </xf>
    <xf numFmtId="0" fontId="30" fillId="4" borderId="20" xfId="104" applyFont="1" applyFill="1" applyBorder="1" applyAlignment="1">
      <alignment horizontal="center" vertical="center" wrapText="1"/>
      <protection/>
    </xf>
    <xf numFmtId="0" fontId="30" fillId="4" borderId="17" xfId="104" applyFont="1" applyFill="1" applyBorder="1" applyAlignment="1">
      <alignment horizontal="center" vertical="center" wrapText="1"/>
      <protection/>
    </xf>
    <xf numFmtId="49" fontId="0" fillId="26" borderId="12" xfId="104" applyNumberFormat="1" applyFont="1" applyFill="1" applyBorder="1" applyAlignment="1">
      <alignment horizontal="center" vertical="center" wrapText="1"/>
      <protection/>
    </xf>
    <xf numFmtId="49" fontId="35" fillId="13" borderId="12" xfId="104" applyNumberFormat="1" applyFont="1" applyFill="1" applyBorder="1" applyAlignment="1">
      <alignment horizontal="center" vertical="center" wrapText="1"/>
      <protection/>
    </xf>
    <xf numFmtId="4" fontId="29" fillId="0" borderId="13" xfId="104" applyNumberFormat="1" applyFont="1" applyBorder="1" applyAlignment="1">
      <alignment horizontal="center" vertical="center" wrapText="1"/>
      <protection/>
    </xf>
    <xf numFmtId="4" fontId="29" fillId="0" borderId="15" xfId="104" applyNumberFormat="1" applyFont="1" applyBorder="1" applyAlignment="1">
      <alignment horizontal="center" vertical="center" wrapText="1"/>
      <protection/>
    </xf>
    <xf numFmtId="0" fontId="52" fillId="0" borderId="12" xfId="104" applyFont="1" applyBorder="1" applyAlignment="1">
      <alignment horizontal="center" vertical="top" wrapText="1"/>
      <protection/>
    </xf>
    <xf numFmtId="0" fontId="52" fillId="0" borderId="0" xfId="104" applyFont="1" applyFill="1" applyAlignment="1">
      <alignment horizontal="center" vertical="top" wrapText="1"/>
      <protection/>
    </xf>
    <xf numFmtId="0" fontId="52" fillId="0" borderId="0" xfId="104" applyFont="1" applyFill="1" applyAlignment="1">
      <alignment horizontal="center" vertical="top"/>
      <protection/>
    </xf>
    <xf numFmtId="0" fontId="54" fillId="0" borderId="0" xfId="104" applyFont="1" applyAlignment="1">
      <alignment horizontal="center" vertical="top" wrapText="1"/>
      <protection/>
    </xf>
    <xf numFmtId="49" fontId="52" fillId="0" borderId="0" xfId="104" applyNumberFormat="1" applyFont="1" applyAlignment="1">
      <alignment horizontal="center"/>
      <protection/>
    </xf>
    <xf numFmtId="4" fontId="52" fillId="0" borderId="14" xfId="104" applyNumberFormat="1" applyFont="1" applyBorder="1" applyAlignment="1">
      <alignment horizontal="center" vertical="center" wrapText="1"/>
      <protection/>
    </xf>
    <xf numFmtId="184" fontId="0" fillId="0" borderId="13" xfId="95" applyNumberFormat="1" applyFont="1" applyFill="1" applyBorder="1" applyAlignment="1">
      <alignment horizontal="center" vertical="center" wrapText="1"/>
      <protection/>
    </xf>
    <xf numFmtId="184" fontId="0" fillId="0" borderId="14" xfId="95" applyNumberFormat="1" applyFont="1" applyFill="1" applyBorder="1" applyAlignment="1">
      <alignment horizontal="center" vertical="center" wrapText="1"/>
      <protection/>
    </xf>
    <xf numFmtId="184" fontId="0" fillId="0" borderId="15" xfId="95" applyNumberFormat="1" applyFont="1" applyFill="1" applyBorder="1" applyAlignment="1">
      <alignment horizontal="center" vertical="center" wrapText="1"/>
      <protection/>
    </xf>
    <xf numFmtId="49" fontId="0" fillId="26" borderId="13" xfId="104" applyNumberFormat="1" applyFont="1" applyFill="1" applyBorder="1" applyAlignment="1">
      <alignment horizontal="center" vertical="center" wrapText="1"/>
      <protection/>
    </xf>
    <xf numFmtId="49" fontId="0" fillId="26" borderId="15" xfId="104" applyNumberFormat="1" applyFont="1" applyFill="1" applyBorder="1" applyAlignment="1">
      <alignment horizontal="center" vertical="center" wrapText="1"/>
      <protection/>
    </xf>
    <xf numFmtId="0" fontId="0" fillId="26" borderId="13" xfId="104" applyFont="1" applyFill="1" applyBorder="1" applyAlignment="1">
      <alignment horizontal="center" vertical="center" wrapText="1"/>
      <protection/>
    </xf>
    <xf numFmtId="0" fontId="0" fillId="26" borderId="14" xfId="104" applyFont="1" applyFill="1" applyBorder="1" applyAlignment="1">
      <alignment horizontal="center" vertical="center" wrapText="1"/>
      <protection/>
    </xf>
    <xf numFmtId="0" fontId="0" fillId="26" borderId="15" xfId="104" applyFont="1" applyFill="1" applyBorder="1" applyAlignment="1">
      <alignment horizontal="center" vertical="center" wrapText="1"/>
      <protection/>
    </xf>
    <xf numFmtId="49" fontId="5" fillId="26" borderId="13" xfId="104" applyNumberFormat="1" applyFont="1" applyFill="1" applyBorder="1" applyAlignment="1">
      <alignment horizontal="center" vertical="center" wrapText="1"/>
      <protection/>
    </xf>
    <xf numFmtId="49" fontId="5" fillId="26" borderId="14" xfId="104" applyNumberFormat="1" applyFont="1" applyFill="1" applyBorder="1" applyAlignment="1">
      <alignment horizontal="center" vertical="center" wrapText="1"/>
      <protection/>
    </xf>
    <xf numFmtId="49" fontId="5" fillId="26" borderId="15" xfId="104" applyNumberFormat="1" applyFont="1" applyFill="1" applyBorder="1" applyAlignment="1">
      <alignment horizontal="center" vertical="center" wrapText="1"/>
      <protection/>
    </xf>
    <xf numFmtId="49" fontId="0" fillId="26" borderId="14" xfId="104" applyNumberFormat="1" applyFont="1" applyFill="1" applyBorder="1" applyAlignment="1">
      <alignment horizontal="center" vertical="center" wrapText="1"/>
      <protection/>
    </xf>
    <xf numFmtId="4" fontId="52" fillId="26" borderId="13" xfId="104" applyNumberFormat="1" applyFont="1" applyFill="1" applyBorder="1" applyAlignment="1">
      <alignment horizontal="center" vertical="center" wrapText="1"/>
      <protection/>
    </xf>
    <xf numFmtId="4" fontId="52" fillId="26" borderId="14" xfId="104" applyNumberFormat="1" applyFont="1" applyFill="1" applyBorder="1" applyAlignment="1">
      <alignment horizontal="center" vertical="center" wrapText="1"/>
      <protection/>
    </xf>
    <xf numFmtId="4" fontId="52" fillId="26" borderId="15" xfId="104" applyNumberFormat="1" applyFont="1" applyFill="1" applyBorder="1" applyAlignment="1">
      <alignment horizontal="center" vertical="center" wrapText="1"/>
      <protection/>
    </xf>
    <xf numFmtId="49" fontId="5" fillId="26" borderId="12" xfId="104" applyNumberFormat="1" applyFont="1" applyFill="1" applyBorder="1" applyAlignment="1">
      <alignment horizontal="center" vertical="center" wrapText="1"/>
      <protection/>
    </xf>
    <xf numFmtId="0" fontId="0" fillId="13" borderId="12" xfId="104" applyFont="1" applyFill="1" applyBorder="1" applyAlignment="1">
      <alignment horizontal="center" vertical="center"/>
      <protection/>
    </xf>
    <xf numFmtId="49" fontId="5" fillId="0" borderId="13" xfId="104" applyNumberFormat="1" applyFont="1" applyFill="1" applyBorder="1" applyAlignment="1">
      <alignment horizontal="center" vertical="center" wrapText="1"/>
      <protection/>
    </xf>
    <xf numFmtId="49" fontId="5" fillId="0" borderId="14" xfId="104" applyNumberFormat="1" applyFont="1" applyFill="1" applyBorder="1" applyAlignment="1">
      <alignment horizontal="center" vertical="center" wrapText="1"/>
      <protection/>
    </xf>
    <xf numFmtId="49" fontId="0" fillId="0" borderId="13" xfId="104" applyNumberFormat="1" applyFont="1" applyFill="1" applyBorder="1" applyAlignment="1">
      <alignment horizontal="center" vertical="center" wrapText="1"/>
      <protection/>
    </xf>
    <xf numFmtId="49" fontId="0" fillId="0" borderId="14" xfId="104" applyNumberFormat="1" applyFont="1" applyFill="1" applyBorder="1" applyAlignment="1">
      <alignment horizontal="center" vertical="center" wrapText="1"/>
      <protection/>
    </xf>
    <xf numFmtId="49" fontId="5" fillId="0" borderId="15" xfId="104" applyNumberFormat="1" applyFont="1" applyFill="1" applyBorder="1" applyAlignment="1">
      <alignment horizontal="center" vertical="center" wrapText="1"/>
      <protection/>
    </xf>
    <xf numFmtId="49" fontId="0" fillId="0" borderId="15" xfId="104" applyNumberFormat="1" applyFont="1" applyFill="1" applyBorder="1" applyAlignment="1">
      <alignment horizontal="center" vertical="center" wrapText="1"/>
      <protection/>
    </xf>
    <xf numFmtId="0" fontId="0" fillId="0" borderId="13" xfId="104" applyFont="1" applyFill="1" applyBorder="1" applyAlignment="1">
      <alignment horizontal="center" vertical="center" wrapText="1"/>
      <protection/>
    </xf>
    <xf numFmtId="0" fontId="0" fillId="0" borderId="15" xfId="104" applyFont="1" applyFill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dodses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2"/>
  <sheetViews>
    <sheetView showGridLines="0" showZeros="0" view="pageBreakPreview" zoomScale="65" zoomScaleNormal="60" zoomScaleSheetLayoutView="65" zoomScalePageLayoutView="0" workbookViewId="0" topLeftCell="A1">
      <pane xSplit="2" ySplit="42" topLeftCell="C43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C65" sqref="C65"/>
    </sheetView>
  </sheetViews>
  <sheetFormatPr defaultColWidth="9.33203125" defaultRowHeight="12.75"/>
  <cols>
    <col min="1" max="1" width="19.5" style="3" customWidth="1"/>
    <col min="2" max="2" width="160.66015625" style="3" customWidth="1"/>
    <col min="3" max="3" width="24.16015625" style="3" customWidth="1"/>
    <col min="4" max="4" width="24.66015625" style="3" customWidth="1"/>
    <col min="5" max="5" width="23" style="3" customWidth="1"/>
    <col min="6" max="6" width="21.33203125" style="3" customWidth="1"/>
    <col min="7" max="11" width="9.33203125" style="1" customWidth="1"/>
    <col min="12" max="12" width="11.33203125" style="1" bestFit="1" customWidth="1"/>
    <col min="13" max="92" width="9.33203125" style="1" customWidth="1"/>
    <col min="93" max="16384" width="9.33203125" style="3" customWidth="1"/>
  </cols>
  <sheetData>
    <row r="1" spans="3:7" s="1" customFormat="1" ht="26.25" customHeight="1">
      <c r="C1" s="284" t="s">
        <v>72</v>
      </c>
      <c r="D1" s="285"/>
      <c r="E1" s="285"/>
      <c r="F1" s="285"/>
      <c r="G1" s="63"/>
    </row>
    <row r="2" spans="3:6" s="1" customFormat="1" ht="168" customHeight="1">
      <c r="C2" s="285"/>
      <c r="D2" s="285"/>
      <c r="E2" s="285"/>
      <c r="F2" s="285"/>
    </row>
    <row r="3" spans="1:6" s="1" customFormat="1" ht="24.75" customHeight="1">
      <c r="A3" s="22"/>
      <c r="B3" s="286" t="s">
        <v>141</v>
      </c>
      <c r="C3" s="286"/>
      <c r="D3" s="286"/>
      <c r="E3" s="286"/>
      <c r="F3" s="286"/>
    </row>
    <row r="4" spans="1:6" s="1" customFormat="1" ht="21.75" customHeight="1">
      <c r="A4" s="64" t="s">
        <v>73</v>
      </c>
      <c r="B4" s="65"/>
      <c r="C4" s="66"/>
      <c r="D4" s="66"/>
      <c r="E4" s="66"/>
      <c r="F4" s="66"/>
    </row>
    <row r="5" spans="1:5" s="1" customFormat="1" ht="18.75">
      <c r="A5" s="67" t="s">
        <v>74</v>
      </c>
      <c r="B5" s="68"/>
      <c r="C5" s="22"/>
      <c r="D5" s="22"/>
      <c r="E5" s="22"/>
    </row>
    <row r="6" spans="1:6" s="1" customFormat="1" ht="18.75">
      <c r="A6" s="67"/>
      <c r="B6" s="68"/>
      <c r="C6" s="22"/>
      <c r="D6" s="22"/>
      <c r="E6" s="22"/>
      <c r="F6" s="22" t="s">
        <v>75</v>
      </c>
    </row>
    <row r="7" spans="1:6" ht="16.5" customHeight="1">
      <c r="A7" s="281" t="s">
        <v>465</v>
      </c>
      <c r="B7" s="281" t="s">
        <v>248</v>
      </c>
      <c r="C7" s="282" t="s">
        <v>412</v>
      </c>
      <c r="D7" s="281" t="s">
        <v>472</v>
      </c>
      <c r="E7" s="281" t="s">
        <v>473</v>
      </c>
      <c r="F7" s="281"/>
    </row>
    <row r="8" spans="1:6" ht="78" customHeight="1">
      <c r="A8" s="281"/>
      <c r="B8" s="281"/>
      <c r="C8" s="283"/>
      <c r="D8" s="281"/>
      <c r="E8" s="30" t="s">
        <v>412</v>
      </c>
      <c r="F8" s="30" t="s">
        <v>298</v>
      </c>
    </row>
    <row r="9" spans="1:6" ht="21.75" customHeight="1">
      <c r="A9" s="30">
        <v>1</v>
      </c>
      <c r="B9" s="30">
        <v>2</v>
      </c>
      <c r="C9" s="83">
        <v>3</v>
      </c>
      <c r="D9" s="30">
        <v>4</v>
      </c>
      <c r="E9" s="30">
        <v>5</v>
      </c>
      <c r="F9" s="30">
        <v>6</v>
      </c>
    </row>
    <row r="10" spans="1:92" s="6" customFormat="1" ht="20.25" hidden="1">
      <c r="A10" s="31">
        <v>10000000</v>
      </c>
      <c r="B10" s="32" t="s">
        <v>26</v>
      </c>
      <c r="C10" s="33">
        <f>D10+E10</f>
        <v>0</v>
      </c>
      <c r="D10" s="33">
        <f>SUM(D11)</f>
        <v>0</v>
      </c>
      <c r="E10" s="34"/>
      <c r="F10" s="34"/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s="8" customFormat="1" ht="20.25" customHeight="1" hidden="1">
      <c r="A11" s="30" t="s">
        <v>27</v>
      </c>
      <c r="B11" s="35" t="s">
        <v>470</v>
      </c>
      <c r="C11" s="33">
        <f aca="true" t="shared" si="0" ref="C11:C117">D11+E11</f>
        <v>0</v>
      </c>
      <c r="D11" s="33">
        <f>SUM(D12+D16+D18)</f>
        <v>0</v>
      </c>
      <c r="E11" s="34"/>
      <c r="F11" s="34"/>
      <c r="G11" s="7"/>
      <c r="H11" s="7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10" ht="20.25" hidden="1">
      <c r="A12" s="36" t="s">
        <v>28</v>
      </c>
      <c r="B12" s="37" t="s">
        <v>29</v>
      </c>
      <c r="C12" s="33">
        <f t="shared" si="0"/>
        <v>0</v>
      </c>
      <c r="D12" s="38">
        <f>D13+D14+D15</f>
        <v>0</v>
      </c>
      <c r="E12" s="34"/>
      <c r="F12" s="34"/>
      <c r="G12" s="9"/>
      <c r="H12" s="9"/>
      <c r="I12" s="9"/>
      <c r="J12" s="9"/>
    </row>
    <row r="13" spans="1:10" ht="39.75" customHeight="1" hidden="1">
      <c r="A13" s="39" t="s">
        <v>30</v>
      </c>
      <c r="B13" s="40" t="s">
        <v>31</v>
      </c>
      <c r="C13" s="33">
        <f t="shared" si="0"/>
        <v>0</v>
      </c>
      <c r="D13" s="41"/>
      <c r="E13" s="42"/>
      <c r="F13" s="42"/>
      <c r="G13" s="9"/>
      <c r="H13" s="9"/>
      <c r="I13" s="9"/>
      <c r="J13" s="9"/>
    </row>
    <row r="14" spans="1:10" ht="41.25" customHeight="1" hidden="1">
      <c r="A14" s="39">
        <v>11010400</v>
      </c>
      <c r="B14" s="40" t="s">
        <v>32</v>
      </c>
      <c r="C14" s="33">
        <f t="shared" si="0"/>
        <v>0</v>
      </c>
      <c r="D14" s="41"/>
      <c r="E14" s="42"/>
      <c r="F14" s="42"/>
      <c r="G14" s="9"/>
      <c r="H14" s="9"/>
      <c r="I14" s="9"/>
      <c r="J14" s="9"/>
    </row>
    <row r="15" spans="1:10" ht="21" customHeight="1" hidden="1">
      <c r="A15" s="39">
        <v>11010500</v>
      </c>
      <c r="B15" s="40" t="s">
        <v>33</v>
      </c>
      <c r="C15" s="33">
        <f t="shared" si="0"/>
        <v>0</v>
      </c>
      <c r="D15" s="41"/>
      <c r="E15" s="42"/>
      <c r="F15" s="42"/>
      <c r="G15" s="9"/>
      <c r="H15" s="9"/>
      <c r="I15" s="9"/>
      <c r="J15" s="9"/>
    </row>
    <row r="16" spans="1:10" ht="19.5" customHeight="1" hidden="1">
      <c r="A16" s="36">
        <v>11020000</v>
      </c>
      <c r="B16" s="37" t="s">
        <v>34</v>
      </c>
      <c r="C16" s="33">
        <f t="shared" si="0"/>
        <v>0</v>
      </c>
      <c r="D16" s="43">
        <f>D17</f>
        <v>0</v>
      </c>
      <c r="E16" s="42"/>
      <c r="F16" s="42"/>
      <c r="G16" s="9"/>
      <c r="H16" s="9"/>
      <c r="I16" s="9"/>
      <c r="J16" s="9"/>
    </row>
    <row r="17" spans="1:10" ht="20.25" customHeight="1" hidden="1">
      <c r="A17" s="39">
        <v>11020200</v>
      </c>
      <c r="B17" s="40" t="s">
        <v>35</v>
      </c>
      <c r="C17" s="33">
        <f t="shared" si="0"/>
        <v>0</v>
      </c>
      <c r="D17" s="41"/>
      <c r="E17" s="42"/>
      <c r="F17" s="42"/>
      <c r="G17" s="9"/>
      <c r="H17" s="9"/>
      <c r="I17" s="9"/>
      <c r="J17" s="9"/>
    </row>
    <row r="18" spans="1:10" ht="22.5" customHeight="1" hidden="1">
      <c r="A18" s="30">
        <v>13000000</v>
      </c>
      <c r="B18" s="35" t="s">
        <v>249</v>
      </c>
      <c r="C18" s="33">
        <f t="shared" si="0"/>
        <v>0</v>
      </c>
      <c r="D18" s="33">
        <f>D19</f>
        <v>0</v>
      </c>
      <c r="E18" s="42"/>
      <c r="F18" s="42"/>
      <c r="G18" s="9"/>
      <c r="H18" s="9"/>
      <c r="I18" s="9"/>
      <c r="J18" s="9"/>
    </row>
    <row r="19" spans="1:10" ht="22.5" customHeight="1" hidden="1">
      <c r="A19" s="36">
        <v>13010000</v>
      </c>
      <c r="B19" s="37" t="s">
        <v>250</v>
      </c>
      <c r="C19" s="33">
        <f t="shared" si="0"/>
        <v>0</v>
      </c>
      <c r="D19" s="43">
        <f>D20</f>
        <v>0</v>
      </c>
      <c r="E19" s="42"/>
      <c r="F19" s="42"/>
      <c r="G19" s="9"/>
      <c r="H19" s="9"/>
      <c r="I19" s="9"/>
      <c r="J19" s="9"/>
    </row>
    <row r="20" spans="1:10" ht="39" customHeight="1" hidden="1">
      <c r="A20" s="39">
        <v>13010100</v>
      </c>
      <c r="B20" s="40" t="s">
        <v>251</v>
      </c>
      <c r="C20" s="33">
        <f t="shared" si="0"/>
        <v>0</v>
      </c>
      <c r="D20" s="41"/>
      <c r="E20" s="42"/>
      <c r="F20" s="42"/>
      <c r="G20" s="9"/>
      <c r="H20" s="9"/>
      <c r="I20" s="9"/>
      <c r="J20" s="9"/>
    </row>
    <row r="21" spans="1:92" s="10" customFormat="1" ht="20.25" hidden="1">
      <c r="A21" s="31" t="s">
        <v>36</v>
      </c>
      <c r="B21" s="32" t="s">
        <v>37</v>
      </c>
      <c r="C21" s="33">
        <f t="shared" si="0"/>
        <v>0</v>
      </c>
      <c r="D21" s="33">
        <f>D22+D25+D33</f>
        <v>0</v>
      </c>
      <c r="E21" s="33">
        <f>E36</f>
        <v>0</v>
      </c>
      <c r="F21" s="42"/>
      <c r="G21" s="9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s="10" customFormat="1" ht="20.25" hidden="1">
      <c r="A22" s="31" t="s">
        <v>38</v>
      </c>
      <c r="B22" s="35" t="s">
        <v>39</v>
      </c>
      <c r="C22" s="33">
        <f t="shared" si="0"/>
        <v>0</v>
      </c>
      <c r="D22" s="44">
        <f>D23</f>
        <v>0</v>
      </c>
      <c r="E22" s="33"/>
      <c r="F22" s="42"/>
      <c r="G22" s="9"/>
      <c r="H22" s="9"/>
      <c r="I22" s="9"/>
      <c r="J22" s="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s="10" customFormat="1" ht="58.5" customHeight="1" hidden="1">
      <c r="A23" s="36">
        <v>21010000</v>
      </c>
      <c r="B23" s="37" t="s">
        <v>179</v>
      </c>
      <c r="C23" s="33">
        <f t="shared" si="0"/>
        <v>0</v>
      </c>
      <c r="D23" s="43">
        <f>D24</f>
        <v>0</v>
      </c>
      <c r="E23" s="33"/>
      <c r="F23" s="42"/>
      <c r="G23" s="9"/>
      <c r="H23" s="9"/>
      <c r="I23" s="9"/>
      <c r="J23" s="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s="10" customFormat="1" ht="39.75" customHeight="1" hidden="1">
      <c r="A24" s="39">
        <v>21010300</v>
      </c>
      <c r="B24" s="40" t="s">
        <v>180</v>
      </c>
      <c r="C24" s="33">
        <f t="shared" si="0"/>
        <v>0</v>
      </c>
      <c r="D24" s="41"/>
      <c r="E24" s="33"/>
      <c r="F24" s="42"/>
      <c r="G24" s="9"/>
      <c r="H24" s="9"/>
      <c r="I24" s="9"/>
      <c r="J24" s="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s="10" customFormat="1" ht="23.25" customHeight="1" hidden="1">
      <c r="A25" s="69" t="s">
        <v>462</v>
      </c>
      <c r="B25" s="70" t="s">
        <v>181</v>
      </c>
      <c r="C25" s="33">
        <f t="shared" si="0"/>
        <v>0</v>
      </c>
      <c r="D25" s="33">
        <f>D26+D31</f>
        <v>0</v>
      </c>
      <c r="E25" s="33"/>
      <c r="F25" s="42"/>
      <c r="G25" s="9"/>
      <c r="H25" s="9"/>
      <c r="I25" s="9"/>
      <c r="J25" s="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s="10" customFormat="1" ht="21" customHeight="1" hidden="1">
      <c r="A26" s="69">
        <v>22010000</v>
      </c>
      <c r="B26" s="70" t="s">
        <v>390</v>
      </c>
      <c r="C26" s="33">
        <f t="shared" si="0"/>
        <v>0</v>
      </c>
      <c r="D26" s="33">
        <f>D27+D29+D30+D28</f>
        <v>0</v>
      </c>
      <c r="E26" s="33"/>
      <c r="F26" s="42"/>
      <c r="G26" s="9"/>
      <c r="H26" s="9"/>
      <c r="I26" s="9"/>
      <c r="J26" s="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s="10" customFormat="1" ht="39.75" customHeight="1" hidden="1">
      <c r="A27" s="39">
        <v>22010300</v>
      </c>
      <c r="B27" s="40" t="s">
        <v>391</v>
      </c>
      <c r="C27" s="33">
        <f t="shared" si="0"/>
        <v>0</v>
      </c>
      <c r="D27" s="41"/>
      <c r="E27" s="33"/>
      <c r="F27" s="42"/>
      <c r="G27" s="9"/>
      <c r="H27" s="9"/>
      <c r="I27" s="9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s="10" customFormat="1" ht="19.5" customHeight="1" hidden="1">
      <c r="A28" s="39">
        <v>22012500</v>
      </c>
      <c r="B28" s="40" t="s">
        <v>252</v>
      </c>
      <c r="C28" s="33">
        <f t="shared" si="0"/>
        <v>0</v>
      </c>
      <c r="D28" s="41"/>
      <c r="E28" s="33"/>
      <c r="F28" s="42"/>
      <c r="G28" s="9"/>
      <c r="H28" s="9"/>
      <c r="I28" s="9"/>
      <c r="J28" s="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s="10" customFormat="1" ht="21" customHeight="1" hidden="1">
      <c r="A29" s="39">
        <v>22012600</v>
      </c>
      <c r="B29" s="40" t="s">
        <v>392</v>
      </c>
      <c r="C29" s="33">
        <f t="shared" si="0"/>
        <v>0</v>
      </c>
      <c r="D29" s="41"/>
      <c r="E29" s="33"/>
      <c r="F29" s="42"/>
      <c r="G29" s="9"/>
      <c r="H29" s="9"/>
      <c r="I29" s="9"/>
      <c r="J29" s="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s="10" customFormat="1" ht="55.5" customHeight="1" hidden="1">
      <c r="A30" s="39">
        <v>22012900</v>
      </c>
      <c r="B30" s="40" t="s">
        <v>393</v>
      </c>
      <c r="C30" s="33">
        <f t="shared" si="0"/>
        <v>0</v>
      </c>
      <c r="D30" s="41"/>
      <c r="E30" s="33"/>
      <c r="F30" s="42"/>
      <c r="G30" s="9"/>
      <c r="H30" s="9"/>
      <c r="I30" s="9"/>
      <c r="J30" s="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s="10" customFormat="1" ht="20.25" customHeight="1" hidden="1">
      <c r="A31" s="71">
        <v>22080000</v>
      </c>
      <c r="B31" s="72" t="s">
        <v>185</v>
      </c>
      <c r="C31" s="33">
        <f t="shared" si="0"/>
        <v>0</v>
      </c>
      <c r="D31" s="43">
        <f>D32</f>
        <v>0</v>
      </c>
      <c r="E31" s="33"/>
      <c r="F31" s="42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s="10" customFormat="1" ht="40.5" hidden="1">
      <c r="A32" s="73">
        <v>22080400</v>
      </c>
      <c r="B32" s="74" t="s">
        <v>186</v>
      </c>
      <c r="C32" s="33">
        <f t="shared" si="0"/>
        <v>0</v>
      </c>
      <c r="D32" s="41"/>
      <c r="E32" s="33"/>
      <c r="F32" s="42"/>
      <c r="G32" s="9"/>
      <c r="H32" s="9"/>
      <c r="I32" s="9"/>
      <c r="J32" s="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s="10" customFormat="1" ht="20.25" hidden="1">
      <c r="A33" s="69">
        <v>24000000</v>
      </c>
      <c r="B33" s="70" t="s">
        <v>292</v>
      </c>
      <c r="C33" s="33">
        <f>D33+E33</f>
        <v>0</v>
      </c>
      <c r="D33" s="44">
        <f>D34</f>
        <v>0</v>
      </c>
      <c r="E33" s="43"/>
      <c r="F33" s="42"/>
      <c r="G33" s="9"/>
      <c r="H33" s="9"/>
      <c r="I33" s="9"/>
      <c r="J33" s="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s="10" customFormat="1" ht="20.25" hidden="1">
      <c r="A34" s="36">
        <v>24060000</v>
      </c>
      <c r="B34" s="37" t="s">
        <v>293</v>
      </c>
      <c r="C34" s="33">
        <f>D34+E34</f>
        <v>0</v>
      </c>
      <c r="D34" s="38">
        <f>D35</f>
        <v>0</v>
      </c>
      <c r="E34" s="43"/>
      <c r="F34" s="42"/>
      <c r="G34" s="9"/>
      <c r="H34" s="9"/>
      <c r="I34" s="9"/>
      <c r="J34" s="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10" customFormat="1" ht="20.25" hidden="1">
      <c r="A35" s="39">
        <v>24060300</v>
      </c>
      <c r="B35" s="40" t="s">
        <v>293</v>
      </c>
      <c r="C35" s="33">
        <f>D35+E35</f>
        <v>0</v>
      </c>
      <c r="D35" s="41"/>
      <c r="E35" s="43"/>
      <c r="F35" s="42"/>
      <c r="G35" s="9"/>
      <c r="H35" s="9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s="10" customFormat="1" ht="20.25" customHeight="1" hidden="1">
      <c r="A36" s="31" t="s">
        <v>187</v>
      </c>
      <c r="B36" s="32" t="s">
        <v>188</v>
      </c>
      <c r="C36" s="33">
        <f t="shared" si="0"/>
        <v>0</v>
      </c>
      <c r="D36" s="38"/>
      <c r="E36" s="44">
        <f>E37+E40</f>
        <v>0</v>
      </c>
      <c r="F36" s="42"/>
      <c r="G36" s="9"/>
      <c r="H36" s="9"/>
      <c r="I36" s="9"/>
      <c r="J36" s="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s="10" customFormat="1" ht="21.75" customHeight="1" hidden="1">
      <c r="A37" s="36" t="s">
        <v>189</v>
      </c>
      <c r="B37" s="37" t="s">
        <v>190</v>
      </c>
      <c r="C37" s="33">
        <f t="shared" si="0"/>
        <v>0</v>
      </c>
      <c r="D37" s="38"/>
      <c r="E37" s="43">
        <f>E38+E39</f>
        <v>0</v>
      </c>
      <c r="F37" s="42"/>
      <c r="G37" s="9"/>
      <c r="H37" s="9"/>
      <c r="I37" s="9"/>
      <c r="J37" s="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s="10" customFormat="1" ht="20.25" customHeight="1" hidden="1">
      <c r="A38" s="39" t="s">
        <v>191</v>
      </c>
      <c r="B38" s="40" t="s">
        <v>192</v>
      </c>
      <c r="C38" s="33">
        <f t="shared" si="0"/>
        <v>0</v>
      </c>
      <c r="D38" s="38"/>
      <c r="E38" s="41"/>
      <c r="F38" s="42"/>
      <c r="G38" s="9"/>
      <c r="H38" s="9"/>
      <c r="I38" s="9"/>
      <c r="J38" s="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s="10" customFormat="1" ht="21" customHeight="1" hidden="1">
      <c r="A39" s="39" t="s">
        <v>193</v>
      </c>
      <c r="B39" s="40" t="s">
        <v>122</v>
      </c>
      <c r="C39" s="33">
        <f t="shared" si="0"/>
        <v>0</v>
      </c>
      <c r="D39" s="38"/>
      <c r="E39" s="41"/>
      <c r="F39" s="42"/>
      <c r="G39" s="9"/>
      <c r="H39" s="9"/>
      <c r="I39" s="9"/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s="10" customFormat="1" ht="20.25" customHeight="1" hidden="1">
      <c r="A40" s="36" t="s">
        <v>194</v>
      </c>
      <c r="B40" s="37" t="s">
        <v>195</v>
      </c>
      <c r="C40" s="33">
        <f t="shared" si="0"/>
        <v>0</v>
      </c>
      <c r="D40" s="38"/>
      <c r="E40" s="43">
        <f>E41</f>
        <v>0</v>
      </c>
      <c r="F40" s="42"/>
      <c r="G40" s="9"/>
      <c r="H40" s="9"/>
      <c r="I40" s="9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s="10" customFormat="1" ht="78.75" customHeight="1" hidden="1">
      <c r="A41" s="45" t="s">
        <v>196</v>
      </c>
      <c r="B41" s="40" t="s">
        <v>76</v>
      </c>
      <c r="C41" s="33">
        <f t="shared" si="0"/>
        <v>0</v>
      </c>
      <c r="D41" s="38"/>
      <c r="E41" s="41"/>
      <c r="F41" s="42"/>
      <c r="G41" s="9"/>
      <c r="H41" s="9"/>
      <c r="I41" s="9"/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s="10" customFormat="1" ht="22.5" customHeight="1" hidden="1">
      <c r="A42" s="31">
        <v>30000000</v>
      </c>
      <c r="B42" s="32" t="s">
        <v>54</v>
      </c>
      <c r="C42" s="33">
        <f t="shared" si="0"/>
        <v>0</v>
      </c>
      <c r="D42" s="38"/>
      <c r="E42" s="271">
        <f>E43</f>
        <v>0</v>
      </c>
      <c r="F42" s="271">
        <f>F43</f>
        <v>0</v>
      </c>
      <c r="G42" s="9"/>
      <c r="H42" s="9"/>
      <c r="I42" s="9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s="10" customFormat="1" ht="26.25" customHeight="1" hidden="1">
      <c r="A43" s="36">
        <v>31000000</v>
      </c>
      <c r="B43" s="37" t="s">
        <v>55</v>
      </c>
      <c r="C43" s="33">
        <f t="shared" si="0"/>
        <v>0</v>
      </c>
      <c r="D43" s="38"/>
      <c r="E43" s="272">
        <f>E44</f>
        <v>0</v>
      </c>
      <c r="F43" s="272">
        <f>F44</f>
        <v>0</v>
      </c>
      <c r="G43" s="9"/>
      <c r="H43" s="9"/>
      <c r="I43" s="9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s="10" customFormat="1" ht="39" customHeight="1" hidden="1">
      <c r="A44" s="39">
        <v>31030000</v>
      </c>
      <c r="B44" s="40" t="s">
        <v>56</v>
      </c>
      <c r="C44" s="33">
        <f t="shared" si="0"/>
        <v>0</v>
      </c>
      <c r="D44" s="38"/>
      <c r="E44" s="41"/>
      <c r="F44" s="41"/>
      <c r="G44" s="9"/>
      <c r="H44" s="9"/>
      <c r="I44" s="9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20.25" hidden="1">
      <c r="A45" s="36"/>
      <c r="B45" s="32" t="s">
        <v>253</v>
      </c>
      <c r="C45" s="33">
        <f t="shared" si="0"/>
        <v>0</v>
      </c>
      <c r="D45" s="33">
        <f>D10+D21</f>
        <v>0</v>
      </c>
      <c r="E45" s="33">
        <f>E10+E21+E42</f>
        <v>0</v>
      </c>
      <c r="F45" s="33">
        <f>F10+F21+F42</f>
        <v>0</v>
      </c>
      <c r="G45" s="11"/>
      <c r="H45" s="12"/>
      <c r="I45" s="11"/>
      <c r="J45" s="11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</row>
    <row r="46" spans="1:92" ht="20.25">
      <c r="A46" s="31" t="s">
        <v>197</v>
      </c>
      <c r="B46" s="32" t="s">
        <v>198</v>
      </c>
      <c r="C46" s="33">
        <f t="shared" si="0"/>
        <v>1419503</v>
      </c>
      <c r="D46" s="33">
        <f>D47</f>
        <v>1221503</v>
      </c>
      <c r="E46" s="33">
        <f>E47</f>
        <v>198000</v>
      </c>
      <c r="F46" s="33">
        <f>F47</f>
        <v>0</v>
      </c>
      <c r="G46" s="11"/>
      <c r="H46" s="11"/>
      <c r="I46" s="11"/>
      <c r="J46" s="11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</row>
    <row r="47" spans="1:92" ht="19.5" customHeight="1">
      <c r="A47" s="30" t="s">
        <v>199</v>
      </c>
      <c r="B47" s="32" t="s">
        <v>200</v>
      </c>
      <c r="C47" s="33">
        <f t="shared" si="0"/>
        <v>1419503</v>
      </c>
      <c r="D47" s="33">
        <f>D48+D53+D57+D50</f>
        <v>1221503</v>
      </c>
      <c r="E47" s="33">
        <f>E48+E53+E57+E50</f>
        <v>198000</v>
      </c>
      <c r="F47" s="33">
        <f>F48+F53+F57+F50</f>
        <v>0</v>
      </c>
      <c r="G47" s="11"/>
      <c r="H47" s="11"/>
      <c r="I47" s="11"/>
      <c r="J47" s="11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</row>
    <row r="48" spans="1:10" ht="20.25" hidden="1">
      <c r="A48" s="31" t="s">
        <v>201</v>
      </c>
      <c r="B48" s="32" t="s">
        <v>440</v>
      </c>
      <c r="C48" s="33">
        <f t="shared" si="0"/>
        <v>0</v>
      </c>
      <c r="D48" s="33">
        <f>D49</f>
        <v>0</v>
      </c>
      <c r="E48" s="34"/>
      <c r="F48" s="34"/>
      <c r="G48" s="9"/>
      <c r="H48" s="9"/>
      <c r="I48" s="9"/>
      <c r="J48" s="9"/>
    </row>
    <row r="49" spans="1:92" s="14" customFormat="1" ht="20.25" hidden="1">
      <c r="A49" s="36" t="s">
        <v>202</v>
      </c>
      <c r="B49" s="37" t="s">
        <v>203</v>
      </c>
      <c r="C49" s="33">
        <f t="shared" si="0"/>
        <v>0</v>
      </c>
      <c r="D49" s="43"/>
      <c r="E49" s="42"/>
      <c r="F49" s="42"/>
      <c r="G49" s="9"/>
      <c r="H49" s="9"/>
      <c r="I49" s="9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s="14" customFormat="1" ht="20.25" hidden="1">
      <c r="A50" s="31">
        <v>41030000</v>
      </c>
      <c r="B50" s="32" t="s">
        <v>441</v>
      </c>
      <c r="C50" s="33">
        <f t="shared" si="0"/>
        <v>0</v>
      </c>
      <c r="D50" s="44">
        <f>D51+D52</f>
        <v>0</v>
      </c>
      <c r="E50" s="42"/>
      <c r="F50" s="42"/>
      <c r="G50" s="9"/>
      <c r="H50" s="9"/>
      <c r="I50" s="9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s="14" customFormat="1" ht="20.25" hidden="1">
      <c r="A51" s="46">
        <v>41033900</v>
      </c>
      <c r="B51" s="47" t="s">
        <v>278</v>
      </c>
      <c r="C51" s="33">
        <f t="shared" si="0"/>
        <v>0</v>
      </c>
      <c r="D51" s="273"/>
      <c r="E51" s="42"/>
      <c r="F51" s="42"/>
      <c r="G51" s="9"/>
      <c r="H51" s="9"/>
      <c r="I51" s="9"/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s="14" customFormat="1" ht="20.25" hidden="1">
      <c r="A52" s="46">
        <v>41034200</v>
      </c>
      <c r="B52" s="47" t="s">
        <v>279</v>
      </c>
      <c r="C52" s="33">
        <f t="shared" si="0"/>
        <v>0</v>
      </c>
      <c r="D52" s="43"/>
      <c r="E52" s="42"/>
      <c r="F52" s="42"/>
      <c r="G52" s="9"/>
      <c r="H52" s="9"/>
      <c r="I52" s="9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s="14" customFormat="1" ht="20.25" hidden="1">
      <c r="A53" s="31">
        <v>41040000</v>
      </c>
      <c r="B53" s="32" t="s">
        <v>442</v>
      </c>
      <c r="C53" s="33">
        <f t="shared" si="0"/>
        <v>0</v>
      </c>
      <c r="D53" s="43">
        <f>D54</f>
        <v>0</v>
      </c>
      <c r="E53" s="42"/>
      <c r="F53" s="42"/>
      <c r="G53" s="9"/>
      <c r="H53" s="9"/>
      <c r="I53" s="9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s="14" customFormat="1" ht="40.5" customHeight="1" hidden="1">
      <c r="A54" s="36">
        <v>41040200</v>
      </c>
      <c r="B54" s="37" t="s">
        <v>77</v>
      </c>
      <c r="C54" s="33">
        <f t="shared" si="0"/>
        <v>0</v>
      </c>
      <c r="D54" s="43">
        <f>D55+D56</f>
        <v>0</v>
      </c>
      <c r="E54" s="42"/>
      <c r="F54" s="42"/>
      <c r="G54" s="9"/>
      <c r="H54" s="9"/>
      <c r="I54" s="9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s="14" customFormat="1" ht="40.5" customHeight="1" hidden="1">
      <c r="A55" s="48">
        <v>41040200</v>
      </c>
      <c r="B55" s="75" t="s">
        <v>254</v>
      </c>
      <c r="C55" s="33">
        <f t="shared" si="0"/>
        <v>0</v>
      </c>
      <c r="D55" s="41"/>
      <c r="E55" s="42"/>
      <c r="F55" s="42"/>
      <c r="G55" s="9"/>
      <c r="H55" s="9"/>
      <c r="I55" s="9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s="14" customFormat="1" ht="56.25" customHeight="1" hidden="1">
      <c r="A56" s="48">
        <v>41040200</v>
      </c>
      <c r="B56" s="75" t="s">
        <v>255</v>
      </c>
      <c r="C56" s="33">
        <f t="shared" si="0"/>
        <v>0</v>
      </c>
      <c r="D56" s="41"/>
      <c r="E56" s="42"/>
      <c r="F56" s="42"/>
      <c r="G56" s="9"/>
      <c r="H56" s="9"/>
      <c r="I56" s="9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20.25">
      <c r="A57" s="31">
        <v>41050000</v>
      </c>
      <c r="B57" s="32" t="s">
        <v>443</v>
      </c>
      <c r="C57" s="33">
        <f t="shared" si="0"/>
        <v>1419503</v>
      </c>
      <c r="D57" s="33">
        <f>D58+D61+D68+D74+D64+D112+D113+D107+D72</f>
        <v>1221503</v>
      </c>
      <c r="E57" s="33">
        <f>E58+E61+E68+E74+E64+E112+E113+E107</f>
        <v>198000</v>
      </c>
      <c r="F57" s="33">
        <f>F58+F61+F68+F74+F64+F112+F113+F107</f>
        <v>0</v>
      </c>
      <c r="G57" s="15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1:10" ht="40.5" customHeight="1" hidden="1">
      <c r="A58" s="46">
        <v>41051000</v>
      </c>
      <c r="B58" s="47" t="s">
        <v>463</v>
      </c>
      <c r="C58" s="33">
        <f t="shared" si="0"/>
        <v>0</v>
      </c>
      <c r="D58" s="43">
        <f>D59+D60</f>
        <v>0</v>
      </c>
      <c r="E58" s="42"/>
      <c r="F58" s="42"/>
      <c r="G58" s="9"/>
      <c r="H58" s="9"/>
      <c r="I58" s="9"/>
      <c r="J58" s="9"/>
    </row>
    <row r="59" spans="1:10" ht="21.75" customHeight="1" hidden="1">
      <c r="A59" s="48">
        <v>41051000</v>
      </c>
      <c r="B59" s="49" t="s">
        <v>78</v>
      </c>
      <c r="C59" s="33">
        <f t="shared" si="0"/>
        <v>0</v>
      </c>
      <c r="D59" s="41"/>
      <c r="E59" s="42"/>
      <c r="F59" s="42"/>
      <c r="G59" s="9"/>
      <c r="H59" s="9"/>
      <c r="I59" s="9"/>
      <c r="J59" s="9"/>
    </row>
    <row r="60" spans="1:10" ht="60.75" customHeight="1" hidden="1">
      <c r="A60" s="48">
        <v>41051000</v>
      </c>
      <c r="B60" s="49" t="s">
        <v>409</v>
      </c>
      <c r="C60" s="33">
        <f t="shared" si="0"/>
        <v>0</v>
      </c>
      <c r="D60" s="41"/>
      <c r="E60" s="42"/>
      <c r="F60" s="42"/>
      <c r="G60" s="9"/>
      <c r="H60" s="9"/>
      <c r="I60" s="9"/>
      <c r="J60" s="9"/>
    </row>
    <row r="61" spans="1:10" ht="60.75" customHeight="1">
      <c r="A61" s="46">
        <v>41051200</v>
      </c>
      <c r="B61" s="47" t="s">
        <v>123</v>
      </c>
      <c r="C61" s="33">
        <f t="shared" si="0"/>
        <v>11396</v>
      </c>
      <c r="D61" s="43">
        <f>D62+D63</f>
        <v>11396</v>
      </c>
      <c r="E61" s="42"/>
      <c r="F61" s="42"/>
      <c r="G61" s="9"/>
      <c r="H61" s="9"/>
      <c r="I61" s="9"/>
      <c r="J61" s="9"/>
    </row>
    <row r="62" spans="1:10" ht="21.75" customHeight="1">
      <c r="A62" s="48">
        <v>41051200</v>
      </c>
      <c r="B62" s="49" t="s">
        <v>475</v>
      </c>
      <c r="C62" s="33">
        <f t="shared" si="0"/>
        <v>15442</v>
      </c>
      <c r="D62" s="41">
        <f>15442+25721-25721</f>
        <v>15442</v>
      </c>
      <c r="E62" s="42"/>
      <c r="F62" s="42"/>
      <c r="G62" s="9"/>
      <c r="H62" s="9"/>
      <c r="I62" s="9"/>
      <c r="J62" s="9"/>
    </row>
    <row r="63" spans="1:10" ht="21.75" customHeight="1">
      <c r="A63" s="48">
        <v>41051200</v>
      </c>
      <c r="B63" s="49" t="s">
        <v>477</v>
      </c>
      <c r="C63" s="33">
        <f t="shared" si="0"/>
        <v>-4046</v>
      </c>
      <c r="D63" s="41">
        <v>-4046</v>
      </c>
      <c r="E63" s="42"/>
      <c r="F63" s="42"/>
      <c r="G63" s="9"/>
      <c r="H63" s="9"/>
      <c r="I63" s="9"/>
      <c r="J63" s="9"/>
    </row>
    <row r="64" spans="1:10" ht="42.75" customHeight="1">
      <c r="A64" s="46">
        <v>41051400</v>
      </c>
      <c r="B64" s="47" t="s">
        <v>48</v>
      </c>
      <c r="C64" s="33">
        <f t="shared" si="0"/>
        <v>348070</v>
      </c>
      <c r="D64" s="43">
        <f>D65+D66+D67</f>
        <v>348070</v>
      </c>
      <c r="E64" s="42"/>
      <c r="F64" s="42"/>
      <c r="G64" s="9"/>
      <c r="H64" s="9"/>
      <c r="I64" s="9"/>
      <c r="J64" s="9"/>
    </row>
    <row r="65" spans="1:10" ht="44.25" customHeight="1">
      <c r="A65" s="48">
        <v>41051400</v>
      </c>
      <c r="B65" s="49" t="s">
        <v>57</v>
      </c>
      <c r="C65" s="33">
        <f t="shared" si="0"/>
        <v>83943</v>
      </c>
      <c r="D65" s="41">
        <v>83943</v>
      </c>
      <c r="E65" s="42"/>
      <c r="F65" s="42"/>
      <c r="G65" s="9"/>
      <c r="H65" s="9"/>
      <c r="I65" s="9"/>
      <c r="J65" s="9"/>
    </row>
    <row r="66" spans="1:10" ht="21.75" customHeight="1">
      <c r="A66" s="48">
        <v>41051400</v>
      </c>
      <c r="B66" s="49" t="s">
        <v>58</v>
      </c>
      <c r="C66" s="33">
        <f t="shared" si="0"/>
        <v>104268</v>
      </c>
      <c r="D66" s="41">
        <v>104268</v>
      </c>
      <c r="E66" s="42"/>
      <c r="F66" s="42"/>
      <c r="G66" s="9"/>
      <c r="H66" s="9"/>
      <c r="I66" s="9"/>
      <c r="J66" s="9"/>
    </row>
    <row r="67" spans="1:10" ht="21.75" customHeight="1">
      <c r="A67" s="48">
        <v>41051400</v>
      </c>
      <c r="B67" s="49" t="s">
        <v>59</v>
      </c>
      <c r="C67" s="33">
        <f t="shared" si="0"/>
        <v>159859</v>
      </c>
      <c r="D67" s="41">
        <f>159859</f>
        <v>159859</v>
      </c>
      <c r="E67" s="42"/>
      <c r="F67" s="42"/>
      <c r="G67" s="9"/>
      <c r="H67" s="9"/>
      <c r="I67" s="9"/>
      <c r="J67" s="9"/>
    </row>
    <row r="68" spans="1:10" s="24" customFormat="1" ht="39.75" customHeight="1" hidden="1">
      <c r="A68" s="46">
        <v>41051500</v>
      </c>
      <c r="B68" s="47" t="s">
        <v>444</v>
      </c>
      <c r="C68" s="33">
        <f t="shared" si="0"/>
        <v>0</v>
      </c>
      <c r="D68" s="43">
        <f>D69+D70+D71</f>
        <v>0</v>
      </c>
      <c r="E68" s="51"/>
      <c r="F68" s="51"/>
      <c r="G68" s="23"/>
      <c r="H68" s="23"/>
      <c r="I68" s="23"/>
      <c r="J68" s="23"/>
    </row>
    <row r="69" spans="1:10" ht="19.5" customHeight="1" hidden="1">
      <c r="A69" s="48">
        <v>41051500</v>
      </c>
      <c r="B69" s="49" t="s">
        <v>256</v>
      </c>
      <c r="C69" s="33">
        <f t="shared" si="0"/>
        <v>0</v>
      </c>
      <c r="D69" s="41"/>
      <c r="E69" s="42"/>
      <c r="F69" s="42"/>
      <c r="G69" s="9"/>
      <c r="H69" s="9"/>
      <c r="I69" s="9"/>
      <c r="J69" s="9"/>
    </row>
    <row r="70" spans="1:10" ht="60.75" customHeight="1" hidden="1">
      <c r="A70" s="48">
        <v>41051500</v>
      </c>
      <c r="B70" s="49" t="s">
        <v>257</v>
      </c>
      <c r="C70" s="33">
        <f t="shared" si="0"/>
        <v>0</v>
      </c>
      <c r="D70" s="41"/>
      <c r="E70" s="42"/>
      <c r="F70" s="42"/>
      <c r="G70" s="9"/>
      <c r="H70" s="9"/>
      <c r="I70" s="9"/>
      <c r="J70" s="9"/>
    </row>
    <row r="71" spans="1:10" ht="60.75" customHeight="1" hidden="1">
      <c r="A71" s="48">
        <v>41051500</v>
      </c>
      <c r="B71" s="49" t="s">
        <v>124</v>
      </c>
      <c r="C71" s="33">
        <f t="shared" si="0"/>
        <v>0</v>
      </c>
      <c r="D71" s="41"/>
      <c r="E71" s="42"/>
      <c r="F71" s="42"/>
      <c r="G71" s="9"/>
      <c r="H71" s="9"/>
      <c r="I71" s="9"/>
      <c r="J71" s="9"/>
    </row>
    <row r="72" spans="1:10" ht="60.75" customHeight="1">
      <c r="A72" s="46">
        <v>41051700</v>
      </c>
      <c r="B72" s="47" t="s">
        <v>60</v>
      </c>
      <c r="C72" s="33">
        <f t="shared" si="0"/>
        <v>25721</v>
      </c>
      <c r="D72" s="43">
        <f>D73</f>
        <v>25721</v>
      </c>
      <c r="E72" s="42"/>
      <c r="F72" s="42"/>
      <c r="G72" s="9"/>
      <c r="H72" s="9"/>
      <c r="I72" s="9"/>
      <c r="J72" s="9"/>
    </row>
    <row r="73" spans="1:10" ht="24.75" customHeight="1">
      <c r="A73" s="49">
        <v>41051700</v>
      </c>
      <c r="B73" s="49" t="s">
        <v>475</v>
      </c>
      <c r="C73" s="33">
        <f t="shared" si="0"/>
        <v>25721</v>
      </c>
      <c r="D73" s="41">
        <v>25721</v>
      </c>
      <c r="E73" s="42"/>
      <c r="F73" s="42"/>
      <c r="G73" s="9"/>
      <c r="H73" s="9"/>
      <c r="I73" s="9"/>
      <c r="J73" s="9"/>
    </row>
    <row r="74" spans="1:10" ht="20.25">
      <c r="A74" s="46">
        <v>41053900</v>
      </c>
      <c r="B74" s="47" t="s">
        <v>389</v>
      </c>
      <c r="C74" s="33">
        <f t="shared" si="0"/>
        <v>228116</v>
      </c>
      <c r="D74" s="43">
        <f>SUM(D75:D106)</f>
        <v>228116</v>
      </c>
      <c r="E74" s="43">
        <f>SUM(E75:E106)</f>
        <v>0</v>
      </c>
      <c r="F74" s="43">
        <f>SUM(F75:F106)</f>
        <v>0</v>
      </c>
      <c r="G74" s="9"/>
      <c r="H74" s="9"/>
      <c r="I74" s="9"/>
      <c r="J74" s="9"/>
    </row>
    <row r="75" spans="1:10" ht="39" customHeight="1" hidden="1">
      <c r="A75" s="39">
        <v>41053900</v>
      </c>
      <c r="B75" s="49" t="s">
        <v>79</v>
      </c>
      <c r="C75" s="33">
        <f t="shared" si="0"/>
        <v>0</v>
      </c>
      <c r="D75" s="41"/>
      <c r="E75" s="275"/>
      <c r="F75" s="275"/>
      <c r="G75" s="9"/>
      <c r="H75" s="9"/>
      <c r="I75" s="9"/>
      <c r="J75" s="9"/>
    </row>
    <row r="76" spans="1:10" ht="60.75" customHeight="1" hidden="1">
      <c r="A76" s="39">
        <v>41053900</v>
      </c>
      <c r="B76" s="49" t="s">
        <v>80</v>
      </c>
      <c r="C76" s="33">
        <f t="shared" si="0"/>
        <v>0</v>
      </c>
      <c r="D76" s="41"/>
      <c r="E76" s="275"/>
      <c r="F76" s="275"/>
      <c r="G76" s="9"/>
      <c r="H76" s="9"/>
      <c r="I76" s="9"/>
      <c r="J76" s="9"/>
    </row>
    <row r="77" spans="1:10" ht="42" customHeight="1" hidden="1">
      <c r="A77" s="39">
        <v>41053900</v>
      </c>
      <c r="B77" s="49" t="s">
        <v>81</v>
      </c>
      <c r="C77" s="33">
        <f t="shared" si="0"/>
        <v>0</v>
      </c>
      <c r="D77" s="41"/>
      <c r="E77" s="275"/>
      <c r="F77" s="275"/>
      <c r="G77" s="9"/>
      <c r="H77" s="9"/>
      <c r="I77" s="9"/>
      <c r="J77" s="9"/>
    </row>
    <row r="78" spans="1:10" ht="42" customHeight="1">
      <c r="A78" s="39">
        <v>41053900</v>
      </c>
      <c r="B78" s="49" t="s">
        <v>61</v>
      </c>
      <c r="C78" s="33">
        <f t="shared" si="0"/>
        <v>5319</v>
      </c>
      <c r="D78" s="41">
        <v>5319</v>
      </c>
      <c r="E78" s="275"/>
      <c r="F78" s="275"/>
      <c r="G78" s="9"/>
      <c r="H78" s="9"/>
      <c r="I78" s="9"/>
      <c r="J78" s="9"/>
    </row>
    <row r="79" spans="1:10" ht="42" customHeight="1" hidden="1">
      <c r="A79" s="39">
        <v>41053900</v>
      </c>
      <c r="B79" s="75" t="s">
        <v>62</v>
      </c>
      <c r="C79" s="33">
        <f t="shared" si="0"/>
        <v>0</v>
      </c>
      <c r="D79" s="274"/>
      <c r="E79" s="275"/>
      <c r="F79" s="275"/>
      <c r="G79" s="9"/>
      <c r="H79" s="9"/>
      <c r="I79" s="9"/>
      <c r="J79" s="9"/>
    </row>
    <row r="80" spans="1:10" ht="23.25" customHeight="1">
      <c r="A80" s="39">
        <v>41053900</v>
      </c>
      <c r="B80" s="75" t="s">
        <v>125</v>
      </c>
      <c r="C80" s="33">
        <f t="shared" si="0"/>
        <v>100700</v>
      </c>
      <c r="D80" s="41">
        <f>100000+700</f>
        <v>100700</v>
      </c>
      <c r="E80" s="41"/>
      <c r="F80" s="41"/>
      <c r="G80" s="9"/>
      <c r="H80" s="9"/>
      <c r="I80" s="9"/>
      <c r="J80" s="9"/>
    </row>
    <row r="81" spans="1:10" ht="42" customHeight="1">
      <c r="A81" s="39">
        <v>41053900</v>
      </c>
      <c r="B81" s="75" t="s">
        <v>126</v>
      </c>
      <c r="C81" s="33">
        <f t="shared" si="0"/>
        <v>61000</v>
      </c>
      <c r="D81" s="41">
        <v>61000</v>
      </c>
      <c r="E81" s="275"/>
      <c r="F81" s="275"/>
      <c r="G81" s="9"/>
      <c r="H81" s="9"/>
      <c r="I81" s="9"/>
      <c r="J81" s="9"/>
    </row>
    <row r="82" spans="1:10" ht="23.25" customHeight="1" hidden="1">
      <c r="A82" s="39">
        <v>41053900</v>
      </c>
      <c r="B82" s="75" t="s">
        <v>410</v>
      </c>
      <c r="C82" s="33">
        <f t="shared" si="0"/>
        <v>0</v>
      </c>
      <c r="D82" s="41"/>
      <c r="E82" s="275"/>
      <c r="F82" s="275"/>
      <c r="G82" s="9"/>
      <c r="H82" s="9"/>
      <c r="I82" s="9"/>
      <c r="J82" s="9"/>
    </row>
    <row r="83" spans="1:10" ht="61.5" customHeight="1">
      <c r="A83" s="39">
        <v>41053900</v>
      </c>
      <c r="B83" s="75" t="s">
        <v>127</v>
      </c>
      <c r="C83" s="33">
        <f t="shared" si="0"/>
        <v>46097</v>
      </c>
      <c r="D83" s="41">
        <v>46097</v>
      </c>
      <c r="E83" s="275"/>
      <c r="F83" s="275"/>
      <c r="G83" s="9"/>
      <c r="H83" s="9"/>
      <c r="I83" s="9"/>
      <c r="J83" s="9"/>
    </row>
    <row r="84" spans="1:10" ht="42" customHeight="1" hidden="1">
      <c r="A84" s="39">
        <v>41053900</v>
      </c>
      <c r="B84" s="75" t="s">
        <v>128</v>
      </c>
      <c r="C84" s="33">
        <f t="shared" si="0"/>
        <v>0</v>
      </c>
      <c r="D84" s="274"/>
      <c r="E84" s="275"/>
      <c r="F84" s="275"/>
      <c r="G84" s="9"/>
      <c r="H84" s="9"/>
      <c r="I84" s="9"/>
      <c r="J84" s="9"/>
    </row>
    <row r="85" spans="1:10" ht="63.75" customHeight="1" hidden="1">
      <c r="A85" s="39">
        <v>41053900</v>
      </c>
      <c r="B85" s="75" t="s">
        <v>129</v>
      </c>
      <c r="C85" s="33">
        <f t="shared" si="0"/>
        <v>0</v>
      </c>
      <c r="D85" s="41"/>
      <c r="E85" s="41"/>
      <c r="F85" s="41"/>
      <c r="G85" s="9"/>
      <c r="H85" s="9"/>
      <c r="I85" s="9"/>
      <c r="J85" s="9"/>
    </row>
    <row r="86" spans="1:10" ht="99.75" customHeight="1" hidden="1">
      <c r="A86" s="39">
        <v>41053900</v>
      </c>
      <c r="B86" s="75" t="s">
        <v>99</v>
      </c>
      <c r="C86" s="33">
        <f t="shared" si="0"/>
        <v>0</v>
      </c>
      <c r="D86" s="41"/>
      <c r="E86" s="41"/>
      <c r="F86" s="41"/>
      <c r="G86" s="9"/>
      <c r="H86" s="9"/>
      <c r="I86" s="9"/>
      <c r="J86" s="9"/>
    </row>
    <row r="87" spans="1:10" ht="99" customHeight="1" hidden="1">
      <c r="A87" s="39">
        <v>41053900</v>
      </c>
      <c r="B87" s="75" t="s">
        <v>100</v>
      </c>
      <c r="C87" s="33">
        <f t="shared" si="0"/>
        <v>0</v>
      </c>
      <c r="D87" s="41"/>
      <c r="E87" s="41"/>
      <c r="F87" s="41"/>
      <c r="G87" s="9"/>
      <c r="H87" s="9"/>
      <c r="I87" s="9"/>
      <c r="J87" s="9"/>
    </row>
    <row r="88" spans="1:10" ht="99" customHeight="1" hidden="1">
      <c r="A88" s="39">
        <v>41053900</v>
      </c>
      <c r="B88" s="75" t="s">
        <v>101</v>
      </c>
      <c r="C88" s="33">
        <f t="shared" si="0"/>
        <v>0</v>
      </c>
      <c r="D88" s="41"/>
      <c r="E88" s="41"/>
      <c r="F88" s="41"/>
      <c r="G88" s="9"/>
      <c r="H88" s="9"/>
      <c r="I88" s="9"/>
      <c r="J88" s="9"/>
    </row>
    <row r="89" spans="1:10" ht="63" customHeight="1" hidden="1">
      <c r="A89" s="39">
        <v>41053900</v>
      </c>
      <c r="B89" s="75" t="s">
        <v>102</v>
      </c>
      <c r="C89" s="33">
        <f t="shared" si="0"/>
        <v>0</v>
      </c>
      <c r="D89" s="41"/>
      <c r="E89" s="41"/>
      <c r="F89" s="41"/>
      <c r="G89" s="9"/>
      <c r="H89" s="9"/>
      <c r="I89" s="9"/>
      <c r="J89" s="9"/>
    </row>
    <row r="90" spans="1:10" ht="41.25" customHeight="1" hidden="1">
      <c r="A90" s="39">
        <v>41053900</v>
      </c>
      <c r="B90" s="75" t="s">
        <v>82</v>
      </c>
      <c r="C90" s="33">
        <f t="shared" si="0"/>
        <v>0</v>
      </c>
      <c r="D90" s="41"/>
      <c r="E90" s="275"/>
      <c r="F90" s="275"/>
      <c r="G90" s="76"/>
      <c r="H90" s="76"/>
      <c r="I90" s="9"/>
      <c r="J90" s="9"/>
    </row>
    <row r="91" spans="1:10" ht="40.5" customHeight="1" hidden="1">
      <c r="A91" s="39">
        <v>41053900</v>
      </c>
      <c r="B91" s="75" t="s">
        <v>165</v>
      </c>
      <c r="C91" s="33">
        <f t="shared" si="0"/>
        <v>0</v>
      </c>
      <c r="D91" s="41"/>
      <c r="E91" s="275"/>
      <c r="F91" s="275"/>
      <c r="G91" s="76"/>
      <c r="H91" s="76"/>
      <c r="I91" s="9"/>
      <c r="J91" s="9"/>
    </row>
    <row r="92" spans="1:10" ht="61.5" customHeight="1" hidden="1">
      <c r="A92" s="39">
        <v>41053900</v>
      </c>
      <c r="B92" s="75" t="s">
        <v>166</v>
      </c>
      <c r="C92" s="33">
        <f t="shared" si="0"/>
        <v>0</v>
      </c>
      <c r="D92" s="41"/>
      <c r="E92" s="276"/>
      <c r="F92" s="276"/>
      <c r="G92" s="76"/>
      <c r="H92" s="76"/>
      <c r="I92" s="9"/>
      <c r="J92" s="9"/>
    </row>
    <row r="93" spans="1:10" ht="41.25" customHeight="1" hidden="1">
      <c r="A93" s="39">
        <v>41053900</v>
      </c>
      <c r="B93" s="75" t="s">
        <v>167</v>
      </c>
      <c r="C93" s="33">
        <f t="shared" si="0"/>
        <v>0</v>
      </c>
      <c r="D93" s="41"/>
      <c r="E93" s="276"/>
      <c r="F93" s="276"/>
      <c r="G93" s="76"/>
      <c r="H93" s="76"/>
      <c r="I93" s="9"/>
      <c r="J93" s="9"/>
    </row>
    <row r="94" spans="1:12" ht="59.25" customHeight="1" hidden="1">
      <c r="A94" s="39">
        <v>41053900</v>
      </c>
      <c r="B94" s="75" t="s">
        <v>168</v>
      </c>
      <c r="C94" s="33">
        <f t="shared" si="0"/>
        <v>0</v>
      </c>
      <c r="D94" s="41"/>
      <c r="E94" s="276"/>
      <c r="F94" s="276"/>
      <c r="G94" s="76"/>
      <c r="H94" s="76"/>
      <c r="I94" s="9"/>
      <c r="J94" s="9"/>
      <c r="L94" s="77"/>
    </row>
    <row r="95" spans="1:10" ht="57.75" customHeight="1" hidden="1">
      <c r="A95" s="39">
        <v>41053900</v>
      </c>
      <c r="B95" s="75" t="s">
        <v>169</v>
      </c>
      <c r="C95" s="33">
        <f t="shared" si="0"/>
        <v>0</v>
      </c>
      <c r="D95" s="41"/>
      <c r="E95" s="276"/>
      <c r="F95" s="276"/>
      <c r="G95" s="76"/>
      <c r="H95" s="76"/>
      <c r="I95" s="9"/>
      <c r="J95" s="9"/>
    </row>
    <row r="96" spans="1:10" ht="58.5" customHeight="1" hidden="1">
      <c r="A96" s="39">
        <v>41053900</v>
      </c>
      <c r="B96" s="75" t="s">
        <v>170</v>
      </c>
      <c r="C96" s="33">
        <f t="shared" si="0"/>
        <v>0</v>
      </c>
      <c r="D96" s="41"/>
      <c r="E96" s="276"/>
      <c r="F96" s="276"/>
      <c r="G96" s="76"/>
      <c r="H96" s="76"/>
      <c r="I96" s="9"/>
      <c r="J96" s="9"/>
    </row>
    <row r="97" spans="1:10" ht="36.75" customHeight="1" hidden="1">
      <c r="A97" s="39">
        <v>41053900</v>
      </c>
      <c r="B97" s="75" t="s">
        <v>171</v>
      </c>
      <c r="C97" s="33">
        <f t="shared" si="0"/>
        <v>0</v>
      </c>
      <c r="D97" s="41"/>
      <c r="E97" s="276"/>
      <c r="F97" s="276"/>
      <c r="G97" s="76"/>
      <c r="H97" s="76"/>
      <c r="I97" s="9"/>
      <c r="J97" s="9"/>
    </row>
    <row r="98" spans="1:10" ht="42" customHeight="1" hidden="1">
      <c r="A98" s="39">
        <v>41053900</v>
      </c>
      <c r="B98" s="75" t="s">
        <v>258</v>
      </c>
      <c r="C98" s="33">
        <f t="shared" si="0"/>
        <v>0</v>
      </c>
      <c r="D98" s="41"/>
      <c r="E98" s="276"/>
      <c r="F98" s="276"/>
      <c r="G98" s="76"/>
      <c r="H98" s="76"/>
      <c r="I98" s="9"/>
      <c r="J98" s="9"/>
    </row>
    <row r="99" spans="1:10" ht="42" customHeight="1" hidden="1">
      <c r="A99" s="39">
        <v>41053900</v>
      </c>
      <c r="B99" s="75" t="s">
        <v>172</v>
      </c>
      <c r="C99" s="33">
        <f t="shared" si="0"/>
        <v>0</v>
      </c>
      <c r="D99" s="41"/>
      <c r="E99" s="276"/>
      <c r="F99" s="276"/>
      <c r="G99" s="76"/>
      <c r="H99" s="76"/>
      <c r="I99" s="9"/>
      <c r="J99" s="9"/>
    </row>
    <row r="100" spans="1:10" ht="59.25" customHeight="1" hidden="1">
      <c r="A100" s="39">
        <v>41053900</v>
      </c>
      <c r="B100" s="75" t="s">
        <v>173</v>
      </c>
      <c r="C100" s="33">
        <f t="shared" si="0"/>
        <v>0</v>
      </c>
      <c r="D100" s="41"/>
      <c r="E100" s="276"/>
      <c r="F100" s="276"/>
      <c r="G100" s="76"/>
      <c r="H100" s="76"/>
      <c r="I100" s="9"/>
      <c r="J100" s="9"/>
    </row>
    <row r="101" spans="1:10" ht="60.75" customHeight="1" hidden="1">
      <c r="A101" s="39">
        <v>41053900</v>
      </c>
      <c r="B101" s="75" t="s">
        <v>174</v>
      </c>
      <c r="C101" s="33">
        <f t="shared" si="0"/>
        <v>0</v>
      </c>
      <c r="D101" s="41"/>
      <c r="E101" s="276"/>
      <c r="F101" s="276"/>
      <c r="G101" s="76"/>
      <c r="H101" s="76"/>
      <c r="I101" s="9"/>
      <c r="J101" s="9"/>
    </row>
    <row r="102" spans="1:10" ht="78.75" customHeight="1" hidden="1">
      <c r="A102" s="39">
        <v>41053900</v>
      </c>
      <c r="B102" s="75" t="s">
        <v>175</v>
      </c>
      <c r="C102" s="33">
        <f t="shared" si="0"/>
        <v>0</v>
      </c>
      <c r="D102" s="41"/>
      <c r="E102" s="276"/>
      <c r="F102" s="276"/>
      <c r="G102" s="76"/>
      <c r="H102" s="76"/>
      <c r="I102" s="9"/>
      <c r="J102" s="9"/>
    </row>
    <row r="103" spans="1:10" ht="79.5" customHeight="1" hidden="1">
      <c r="A103" s="39">
        <v>41053900</v>
      </c>
      <c r="B103" s="75" t="s">
        <v>176</v>
      </c>
      <c r="C103" s="33">
        <f t="shared" si="0"/>
        <v>0</v>
      </c>
      <c r="D103" s="41"/>
      <c r="E103" s="276"/>
      <c r="F103" s="276"/>
      <c r="G103" s="76"/>
      <c r="H103" s="76"/>
      <c r="I103" s="9"/>
      <c r="J103" s="9"/>
    </row>
    <row r="104" spans="1:10" ht="78" customHeight="1" hidden="1">
      <c r="A104" s="39">
        <v>41053900</v>
      </c>
      <c r="B104" s="75" t="s">
        <v>259</v>
      </c>
      <c r="C104" s="33">
        <f t="shared" si="0"/>
        <v>0</v>
      </c>
      <c r="D104" s="41"/>
      <c r="E104" s="41"/>
      <c r="F104" s="41"/>
      <c r="G104" s="76"/>
      <c r="H104" s="76"/>
      <c r="I104" s="9"/>
      <c r="J104" s="9"/>
    </row>
    <row r="105" spans="1:10" ht="120" customHeight="1" hidden="1">
      <c r="A105" s="39">
        <v>41053900</v>
      </c>
      <c r="B105" s="75" t="s">
        <v>177</v>
      </c>
      <c r="C105" s="33">
        <f t="shared" si="0"/>
        <v>0</v>
      </c>
      <c r="D105" s="41"/>
      <c r="E105" s="41"/>
      <c r="F105" s="41"/>
      <c r="G105" s="76"/>
      <c r="H105" s="76"/>
      <c r="I105" s="9"/>
      <c r="J105" s="9"/>
    </row>
    <row r="106" spans="1:10" ht="62.25" customHeight="1">
      <c r="A106" s="39">
        <v>41053900</v>
      </c>
      <c r="B106" s="75" t="s">
        <v>63</v>
      </c>
      <c r="C106" s="33">
        <f t="shared" si="0"/>
        <v>15000</v>
      </c>
      <c r="D106" s="41">
        <v>15000</v>
      </c>
      <c r="E106" s="41"/>
      <c r="F106" s="41"/>
      <c r="G106" s="76"/>
      <c r="H106" s="76"/>
      <c r="I106" s="9"/>
      <c r="J106" s="9"/>
    </row>
    <row r="107" spans="1:10" ht="60" customHeight="1">
      <c r="A107" s="46">
        <v>41054000</v>
      </c>
      <c r="B107" s="47" t="s">
        <v>64</v>
      </c>
      <c r="C107" s="33">
        <f t="shared" si="0"/>
        <v>198000</v>
      </c>
      <c r="D107" s="43">
        <f>D108+D109+D110+D111</f>
        <v>0</v>
      </c>
      <c r="E107" s="43">
        <f>E108+E109+E110+E111</f>
        <v>198000</v>
      </c>
      <c r="F107" s="43">
        <f>F108+F109+F110+F111</f>
        <v>0</v>
      </c>
      <c r="G107" s="76"/>
      <c r="H107" s="76"/>
      <c r="I107" s="9"/>
      <c r="J107" s="9"/>
    </row>
    <row r="108" spans="1:10" ht="39.75" customHeight="1" hidden="1">
      <c r="A108" s="48">
        <v>41054000</v>
      </c>
      <c r="B108" s="75" t="s">
        <v>65</v>
      </c>
      <c r="C108" s="33">
        <f t="shared" si="0"/>
        <v>0</v>
      </c>
      <c r="D108" s="41"/>
      <c r="E108" s="41"/>
      <c r="F108" s="41"/>
      <c r="G108" s="76"/>
      <c r="H108" s="76"/>
      <c r="I108" s="9"/>
      <c r="J108" s="9"/>
    </row>
    <row r="109" spans="1:10" ht="39.75" customHeight="1" hidden="1">
      <c r="A109" s="48">
        <v>41054000</v>
      </c>
      <c r="B109" s="75" t="s">
        <v>66</v>
      </c>
      <c r="C109" s="33">
        <f t="shared" si="0"/>
        <v>0</v>
      </c>
      <c r="D109" s="41"/>
      <c r="E109" s="41"/>
      <c r="F109" s="41"/>
      <c r="G109" s="76"/>
      <c r="H109" s="76"/>
      <c r="I109" s="9"/>
      <c r="J109" s="9"/>
    </row>
    <row r="110" spans="1:10" ht="42.75" customHeight="1">
      <c r="A110" s="48">
        <v>41054000</v>
      </c>
      <c r="B110" s="75" t="s">
        <v>67</v>
      </c>
      <c r="C110" s="33">
        <f t="shared" si="0"/>
        <v>99000</v>
      </c>
      <c r="D110" s="41"/>
      <c r="E110" s="41">
        <v>99000</v>
      </c>
      <c r="F110" s="41"/>
      <c r="G110" s="76"/>
      <c r="H110" s="76"/>
      <c r="I110" s="9"/>
      <c r="J110" s="9"/>
    </row>
    <row r="111" spans="1:10" ht="40.5" customHeight="1">
      <c r="A111" s="48">
        <v>41054000</v>
      </c>
      <c r="B111" s="75" t="s">
        <v>68</v>
      </c>
      <c r="C111" s="33">
        <f t="shared" si="0"/>
        <v>99000</v>
      </c>
      <c r="D111" s="41"/>
      <c r="E111" s="41">
        <v>99000</v>
      </c>
      <c r="F111" s="41"/>
      <c r="G111" s="76"/>
      <c r="H111" s="76"/>
      <c r="I111" s="9"/>
      <c r="J111" s="9"/>
    </row>
    <row r="112" spans="1:10" ht="39.75" customHeight="1" hidden="1">
      <c r="A112" s="46">
        <v>41054800</v>
      </c>
      <c r="B112" s="47" t="s">
        <v>69</v>
      </c>
      <c r="C112" s="33">
        <f t="shared" si="0"/>
        <v>0</v>
      </c>
      <c r="D112" s="277"/>
      <c r="E112" s="43"/>
      <c r="F112" s="43"/>
      <c r="G112" s="76"/>
      <c r="H112" s="76"/>
      <c r="I112" s="9"/>
      <c r="J112" s="9"/>
    </row>
    <row r="113" spans="1:10" ht="39.75" customHeight="1">
      <c r="A113" s="46">
        <v>41055000</v>
      </c>
      <c r="B113" s="47" t="s">
        <v>70</v>
      </c>
      <c r="C113" s="33">
        <f t="shared" si="0"/>
        <v>608200</v>
      </c>
      <c r="D113" s="43">
        <f>D114+D115+D116</f>
        <v>608200</v>
      </c>
      <c r="E113" s="43"/>
      <c r="F113" s="43"/>
      <c r="G113" s="76"/>
      <c r="H113" s="76"/>
      <c r="I113" s="9"/>
      <c r="J113" s="9"/>
    </row>
    <row r="114" spans="1:10" ht="39" customHeight="1">
      <c r="A114" s="48">
        <v>41055000</v>
      </c>
      <c r="B114" s="49" t="s">
        <v>71</v>
      </c>
      <c r="C114" s="33">
        <f t="shared" si="0"/>
        <v>513200</v>
      </c>
      <c r="D114" s="41">
        <v>513200</v>
      </c>
      <c r="E114" s="43"/>
      <c r="F114" s="43"/>
      <c r="G114" s="76"/>
      <c r="H114" s="76"/>
      <c r="I114" s="9"/>
      <c r="J114" s="9"/>
    </row>
    <row r="115" spans="1:10" ht="63" customHeight="1">
      <c r="A115" s="48">
        <v>41055000</v>
      </c>
      <c r="B115" s="49" t="s">
        <v>45</v>
      </c>
      <c r="C115" s="33">
        <f t="shared" si="0"/>
        <v>3800</v>
      </c>
      <c r="D115" s="41">
        <v>3800</v>
      </c>
      <c r="E115" s="43"/>
      <c r="F115" s="43"/>
      <c r="G115" s="76"/>
      <c r="H115" s="76"/>
      <c r="I115" s="9"/>
      <c r="J115" s="9"/>
    </row>
    <row r="116" spans="1:10" ht="107.25" customHeight="1">
      <c r="A116" s="48">
        <v>41055000</v>
      </c>
      <c r="B116" s="49" t="s">
        <v>46</v>
      </c>
      <c r="C116" s="33">
        <f t="shared" si="0"/>
        <v>91200</v>
      </c>
      <c r="D116" s="41">
        <v>91200</v>
      </c>
      <c r="E116" s="43"/>
      <c r="F116" s="43"/>
      <c r="G116" s="76"/>
      <c r="H116" s="76"/>
      <c r="I116" s="9"/>
      <c r="J116" s="9"/>
    </row>
    <row r="117" spans="1:10" ht="26.25" customHeight="1">
      <c r="A117" s="78"/>
      <c r="B117" s="79" t="s">
        <v>394</v>
      </c>
      <c r="C117" s="80">
        <f t="shared" si="0"/>
        <v>1419503</v>
      </c>
      <c r="D117" s="80">
        <f>SUM(D46+D45)</f>
        <v>1221503</v>
      </c>
      <c r="E117" s="80">
        <f>SUM(E46+E45)</f>
        <v>198000</v>
      </c>
      <c r="F117" s="80">
        <f>SUM(F46+F45)</f>
        <v>0</v>
      </c>
      <c r="G117" s="80">
        <f>SUM(G46+G45)</f>
        <v>0</v>
      </c>
      <c r="H117" s="76"/>
      <c r="I117" s="9"/>
      <c r="J117" s="9"/>
    </row>
    <row r="118" spans="1:10" ht="20.25">
      <c r="A118" s="57"/>
      <c r="B118" s="57"/>
      <c r="C118" s="57"/>
      <c r="D118" s="81"/>
      <c r="E118" s="82"/>
      <c r="F118" s="82"/>
      <c r="G118" s="9"/>
      <c r="H118" s="9"/>
      <c r="I118" s="9"/>
      <c r="J118" s="9"/>
    </row>
    <row r="119" spans="1:92" s="56" customFormat="1" ht="30" customHeight="1">
      <c r="A119" s="279" t="s">
        <v>178</v>
      </c>
      <c r="B119" s="279"/>
      <c r="C119" s="279"/>
      <c r="D119" s="279"/>
      <c r="E119" s="279"/>
      <c r="F119" s="279"/>
      <c r="G119" s="55"/>
      <c r="H119" s="55"/>
      <c r="I119" s="55"/>
      <c r="J119" s="5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 s="60" customFormat="1" ht="20.25">
      <c r="A120" s="57"/>
      <c r="B120" s="58"/>
      <c r="C120" s="58"/>
      <c r="D120" s="58"/>
      <c r="E120" s="58"/>
      <c r="F120" s="5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 s="60" customFormat="1" ht="12.75">
      <c r="A121" s="1"/>
      <c r="B121" s="1"/>
      <c r="C121" s="1"/>
      <c r="D121" s="61"/>
      <c r="E121" s="61"/>
      <c r="F121" s="6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6" ht="15.75">
      <c r="A122" s="280"/>
      <c r="B122" s="280"/>
      <c r="C122" s="280"/>
      <c r="D122" s="280"/>
      <c r="E122" s="280"/>
      <c r="F122" s="280"/>
    </row>
    <row r="123" spans="1:92" ht="12.75">
      <c r="A123" s="1"/>
      <c r="B123" s="1"/>
      <c r="C123" s="1"/>
      <c r="D123" s="1"/>
      <c r="E123" s="62"/>
      <c r="F123" s="62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</row>
    <row r="124" spans="1:92" ht="12.75">
      <c r="A124" s="1"/>
      <c r="B124" s="1"/>
      <c r="C124" s="1"/>
      <c r="D124" s="1"/>
      <c r="E124" s="62"/>
      <c r="F124" s="62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</row>
    <row r="125" spans="1:92" ht="12.75">
      <c r="A125" s="1"/>
      <c r="B125" s="1"/>
      <c r="C125" s="1"/>
      <c r="D125" s="1"/>
      <c r="E125" s="62"/>
      <c r="F125" s="62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</row>
    <row r="126" spans="1:6" ht="12.75">
      <c r="A126" s="1"/>
      <c r="B126" s="1"/>
      <c r="C126" s="1"/>
      <c r="D126" s="1"/>
      <c r="E126" s="1"/>
      <c r="F126" s="62"/>
    </row>
    <row r="127" spans="1:6" ht="12.75">
      <c r="A127" s="1"/>
      <c r="B127" s="1"/>
      <c r="C127" s="1"/>
      <c r="D127" s="1"/>
      <c r="E127" s="1"/>
      <c r="F127" s="62"/>
    </row>
    <row r="128" spans="1:6" ht="12.75">
      <c r="A128" s="1"/>
      <c r="B128" s="1"/>
      <c r="C128" s="1"/>
      <c r="D128" s="61"/>
      <c r="E128" s="61"/>
      <c r="F128" s="62"/>
    </row>
    <row r="129" spans="1:6" ht="12.75">
      <c r="A129" s="1"/>
      <c r="B129" s="1"/>
      <c r="C129" s="1"/>
      <c r="D129" s="1"/>
      <c r="E129" s="1"/>
      <c r="F129" s="62"/>
    </row>
    <row r="130" spans="1:6" ht="12.75">
      <c r="A130" s="1"/>
      <c r="B130" s="1"/>
      <c r="C130" s="1"/>
      <c r="D130" s="1"/>
      <c r="E130" s="1"/>
      <c r="F130" s="62"/>
    </row>
    <row r="131" spans="1:6" ht="12.75">
      <c r="A131" s="1"/>
      <c r="B131" s="1"/>
      <c r="C131" s="1"/>
      <c r="D131" s="1"/>
      <c r="E131" s="1"/>
      <c r="F131" s="62"/>
    </row>
    <row r="132" spans="1:6" ht="12.75">
      <c r="A132" s="1"/>
      <c r="B132" s="1"/>
      <c r="C132" s="1"/>
      <c r="D132" s="1"/>
      <c r="E132" s="1"/>
      <c r="F132" s="62"/>
    </row>
    <row r="133" spans="1:6" ht="12.75">
      <c r="A133" s="1"/>
      <c r="B133" s="1"/>
      <c r="C133" s="1"/>
      <c r="D133" s="1"/>
      <c r="E133" s="1"/>
      <c r="F133" s="62"/>
    </row>
    <row r="134" spans="1:6" ht="12.75">
      <c r="A134" s="1"/>
      <c r="B134" s="1"/>
      <c r="C134" s="1"/>
      <c r="D134" s="1"/>
      <c r="E134" s="1"/>
      <c r="F134" s="62"/>
    </row>
    <row r="135" spans="1:6" ht="12.75">
      <c r="A135" s="1"/>
      <c r="B135" s="1"/>
      <c r="C135" s="1"/>
      <c r="D135" s="1"/>
      <c r="E135" s="1"/>
      <c r="F135" s="62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93:253" s="1" customFormat="1" ht="12.75"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</row>
    <row r="402" spans="93:253" s="1" customFormat="1" ht="12.75"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</row>
    <row r="403" spans="93:253" s="1" customFormat="1" ht="12.75"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</row>
    <row r="404" spans="93:253" s="1" customFormat="1" ht="12.75"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</row>
    <row r="405" spans="93:253" s="1" customFormat="1" ht="12.75"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</row>
    <row r="406" spans="93:253" s="1" customFormat="1" ht="12.75"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</row>
    <row r="407" spans="93:253" s="1" customFormat="1" ht="12.75"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</row>
    <row r="408" spans="93:253" s="1" customFormat="1" ht="12.75"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</row>
    <row r="409" spans="93:253" s="1" customFormat="1" ht="12.75"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</row>
    <row r="410" spans="93:253" s="1" customFormat="1" ht="12.75"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</row>
    <row r="411" spans="93:253" s="1" customFormat="1" ht="12.75"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</row>
    <row r="412" spans="93:253" s="1" customFormat="1" ht="12.75"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</row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</sheetData>
  <sheetProtection/>
  <mergeCells count="9">
    <mergeCell ref="C1:F2"/>
    <mergeCell ref="B3:F3"/>
    <mergeCell ref="E7:F7"/>
    <mergeCell ref="A119:F119"/>
    <mergeCell ref="A122:F122"/>
    <mergeCell ref="A7:A8"/>
    <mergeCell ref="B7:B8"/>
    <mergeCell ref="C7:C8"/>
    <mergeCell ref="D7:D8"/>
  </mergeCells>
  <printOptions horizontalCentered="1"/>
  <pageMargins left="0.35" right="0.17" top="0.5905511811023623" bottom="0.17" header="0.5118110236220472" footer="0.17"/>
  <pageSetup fitToHeight="0" horizontalDpi="600" verticalDpi="600" orientation="portrait" paperSize="9" scale="39" r:id="rId1"/>
  <headerFooter alignWithMargins="0">
    <oddFooter>&amp;R&amp;P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zoomScale="70" zoomScaleNormal="70" zoomScalePageLayoutView="0" workbookViewId="0" topLeftCell="A1">
      <selection activeCell="D17" sqref="D17"/>
    </sheetView>
  </sheetViews>
  <sheetFormatPr defaultColWidth="9.33203125" defaultRowHeight="12.75" customHeight="1"/>
  <cols>
    <col min="1" max="1" width="20.33203125" style="84" customWidth="1"/>
    <col min="2" max="2" width="42.33203125" style="84" customWidth="1"/>
    <col min="3" max="3" width="15.83203125" style="84" customWidth="1"/>
    <col min="4" max="4" width="16.16015625" style="84" customWidth="1"/>
    <col min="5" max="5" width="16.83203125" style="84" customWidth="1"/>
    <col min="6" max="6" width="17.66015625" style="84" customWidth="1"/>
    <col min="7" max="16384" width="9.33203125" style="84" customWidth="1"/>
  </cols>
  <sheetData>
    <row r="1" spans="3:8" ht="9" customHeight="1">
      <c r="C1" s="85"/>
      <c r="D1" s="293"/>
      <c r="E1" s="293"/>
      <c r="F1" s="293"/>
      <c r="G1" s="293"/>
      <c r="H1" s="293"/>
    </row>
    <row r="2" spans="3:7" ht="135.75" customHeight="1">
      <c r="C2" s="294" t="s">
        <v>158</v>
      </c>
      <c r="D2" s="294"/>
      <c r="E2" s="294"/>
      <c r="F2" s="294"/>
      <c r="G2" s="86"/>
    </row>
    <row r="3" spans="3:6" ht="15" customHeight="1">
      <c r="C3" s="22"/>
      <c r="D3" s="22"/>
      <c r="E3" s="22"/>
      <c r="F3" s="22"/>
    </row>
    <row r="5" spans="1:6" ht="18.75">
      <c r="A5" s="297" t="s">
        <v>133</v>
      </c>
      <c r="B5" s="297"/>
      <c r="C5" s="297"/>
      <c r="D5" s="297"/>
      <c r="E5" s="297"/>
      <c r="F5" s="297"/>
    </row>
    <row r="6" spans="1:6" ht="18.75">
      <c r="A6" s="295" t="s">
        <v>282</v>
      </c>
      <c r="B6" s="295"/>
      <c r="C6" s="68"/>
      <c r="D6" s="68"/>
      <c r="E6" s="68"/>
      <c r="F6" s="68"/>
    </row>
    <row r="7" spans="1:6" ht="18.75">
      <c r="A7" s="67" t="s">
        <v>83</v>
      </c>
      <c r="B7" s="68"/>
      <c r="C7" s="68"/>
      <c r="D7" s="68"/>
      <c r="E7" s="68"/>
      <c r="F7" s="68"/>
    </row>
    <row r="8" spans="2:6" ht="18.75">
      <c r="B8" s="68"/>
      <c r="C8" s="68"/>
      <c r="D8" s="68"/>
      <c r="E8" s="68"/>
      <c r="F8" s="87" t="s">
        <v>84</v>
      </c>
    </row>
    <row r="9" spans="1:12" s="90" customFormat="1" ht="24.75" customHeight="1">
      <c r="A9" s="296" t="s">
        <v>465</v>
      </c>
      <c r="B9" s="296" t="s">
        <v>416</v>
      </c>
      <c r="C9" s="296" t="s">
        <v>412</v>
      </c>
      <c r="D9" s="296" t="s">
        <v>472</v>
      </c>
      <c r="E9" s="296" t="s">
        <v>473</v>
      </c>
      <c r="F9" s="296"/>
      <c r="G9" s="89"/>
      <c r="H9" s="89"/>
      <c r="I9" s="89"/>
      <c r="J9" s="89"/>
      <c r="K9" s="89"/>
      <c r="L9" s="89"/>
    </row>
    <row r="10" spans="1:12" s="90" customFormat="1" ht="45.75" customHeight="1">
      <c r="A10" s="296"/>
      <c r="B10" s="296"/>
      <c r="C10" s="296"/>
      <c r="D10" s="296"/>
      <c r="E10" s="88" t="s">
        <v>297</v>
      </c>
      <c r="F10" s="91" t="s">
        <v>298</v>
      </c>
      <c r="G10" s="89"/>
      <c r="H10" s="89"/>
      <c r="I10" s="89"/>
      <c r="J10" s="89"/>
      <c r="K10" s="89"/>
      <c r="L10" s="89"/>
    </row>
    <row r="11" spans="1:12" s="90" customFormat="1" ht="11.25" customHeight="1">
      <c r="A11" s="91">
        <v>1</v>
      </c>
      <c r="B11" s="92">
        <v>2</v>
      </c>
      <c r="C11" s="91">
        <v>3</v>
      </c>
      <c r="D11" s="91">
        <v>4</v>
      </c>
      <c r="E11" s="91">
        <v>5</v>
      </c>
      <c r="F11" s="91">
        <v>6</v>
      </c>
      <c r="G11" s="89"/>
      <c r="H11" s="89"/>
      <c r="I11" s="89"/>
      <c r="J11" s="89"/>
      <c r="K11" s="89"/>
      <c r="L11" s="89"/>
    </row>
    <row r="12" spans="1:12" s="96" customFormat="1" ht="18" customHeight="1">
      <c r="A12" s="287" t="s">
        <v>413</v>
      </c>
      <c r="B12" s="288"/>
      <c r="C12" s="93">
        <f>SUM(D12+E12)</f>
        <v>1280230</v>
      </c>
      <c r="D12" s="94">
        <f aca="true" t="shared" si="0" ref="D12:F13">SUM(D13)</f>
        <v>820976</v>
      </c>
      <c r="E12" s="94">
        <f t="shared" si="0"/>
        <v>459254</v>
      </c>
      <c r="F12" s="94">
        <f t="shared" si="0"/>
        <v>459254</v>
      </c>
      <c r="G12" s="95"/>
      <c r="H12" s="95"/>
      <c r="I12" s="95"/>
      <c r="J12" s="95"/>
      <c r="K12" s="95"/>
      <c r="L12" s="95"/>
    </row>
    <row r="13" spans="1:12" s="100" customFormat="1" ht="17.25" customHeight="1">
      <c r="A13" s="97">
        <v>200000</v>
      </c>
      <c r="B13" s="98" t="s">
        <v>21</v>
      </c>
      <c r="C13" s="93">
        <f aca="true" t="shared" si="1" ref="C13:C23">SUM(D13+E13)</f>
        <v>1280230</v>
      </c>
      <c r="D13" s="94">
        <f>SUM(D14)</f>
        <v>820976</v>
      </c>
      <c r="E13" s="94">
        <f t="shared" si="0"/>
        <v>459254</v>
      </c>
      <c r="F13" s="94">
        <f t="shared" si="0"/>
        <v>459254</v>
      </c>
      <c r="G13" s="99"/>
      <c r="H13" s="99"/>
      <c r="I13" s="99"/>
      <c r="J13" s="99"/>
      <c r="K13" s="99"/>
      <c r="L13" s="99"/>
    </row>
    <row r="14" spans="1:12" s="102" customFormat="1" ht="38.25" customHeight="1">
      <c r="A14" s="97">
        <v>208000</v>
      </c>
      <c r="B14" s="97" t="s">
        <v>22</v>
      </c>
      <c r="C14" s="93">
        <f t="shared" si="1"/>
        <v>1280230</v>
      </c>
      <c r="D14" s="94">
        <f>SUM(D15-D16+D17)</f>
        <v>820976</v>
      </c>
      <c r="E14" s="94">
        <f>SUM(E15-E16+E17)</f>
        <v>459254</v>
      </c>
      <c r="F14" s="94">
        <f>SUM(F15-F16+F17)</f>
        <v>459254</v>
      </c>
      <c r="G14" s="101"/>
      <c r="H14" s="101"/>
      <c r="I14" s="101"/>
      <c r="J14" s="101"/>
      <c r="K14" s="101"/>
      <c r="L14" s="101"/>
    </row>
    <row r="15" spans="1:12" s="102" customFormat="1" ht="21.75" customHeight="1">
      <c r="A15" s="103">
        <v>208100</v>
      </c>
      <c r="B15" s="103" t="s">
        <v>469</v>
      </c>
      <c r="C15" s="104">
        <f>SUM(D15+E15)</f>
        <v>3901350.26</v>
      </c>
      <c r="D15" s="105">
        <v>3376012.98</v>
      </c>
      <c r="E15" s="106">
        <v>525337.28</v>
      </c>
      <c r="F15" s="105">
        <v>465714.13</v>
      </c>
      <c r="G15" s="101"/>
      <c r="H15" s="101"/>
      <c r="I15" s="101"/>
      <c r="J15" s="101"/>
      <c r="K15" s="101"/>
      <c r="L15" s="101"/>
    </row>
    <row r="16" spans="1:12" s="107" customFormat="1" ht="18.75" customHeight="1">
      <c r="A16" s="103">
        <v>208200</v>
      </c>
      <c r="B16" s="103" t="s">
        <v>414</v>
      </c>
      <c r="C16" s="104">
        <f t="shared" si="1"/>
        <v>2621120.26</v>
      </c>
      <c r="D16" s="105">
        <f>3376012.98-1165000</f>
        <v>2211012.98</v>
      </c>
      <c r="E16" s="106">
        <f>525337.28-115230</f>
        <v>410107.28</v>
      </c>
      <c r="F16" s="105">
        <f>465714.13-115230</f>
        <v>350484.13</v>
      </c>
      <c r="G16" s="99"/>
      <c r="H16" s="99"/>
      <c r="I16" s="99"/>
      <c r="J16" s="99"/>
      <c r="K16" s="99"/>
      <c r="L16" s="99"/>
    </row>
    <row r="17" spans="1:12" s="107" customFormat="1" ht="44.25" customHeight="1">
      <c r="A17" s="103">
        <v>208400</v>
      </c>
      <c r="B17" s="108" t="s">
        <v>25</v>
      </c>
      <c r="C17" s="93">
        <f t="shared" si="1"/>
        <v>0</v>
      </c>
      <c r="D17" s="105">
        <f>4046+-348070</f>
        <v>-344024</v>
      </c>
      <c r="E17" s="105">
        <f>-4046+348070</f>
        <v>344024</v>
      </c>
      <c r="F17" s="105">
        <f>-4046+348070</f>
        <v>344024</v>
      </c>
      <c r="G17" s="99"/>
      <c r="H17" s="99"/>
      <c r="I17" s="99"/>
      <c r="J17" s="99"/>
      <c r="K17" s="99"/>
      <c r="L17" s="99"/>
    </row>
    <row r="18" spans="1:12" s="107" customFormat="1" ht="20.25" customHeight="1">
      <c r="A18" s="109" t="s">
        <v>415</v>
      </c>
      <c r="B18" s="110" t="s">
        <v>466</v>
      </c>
      <c r="C18" s="93">
        <f>SUM(D18+E18)</f>
        <v>1280230</v>
      </c>
      <c r="D18" s="94">
        <f>SUM(D20)</f>
        <v>820976</v>
      </c>
      <c r="E18" s="94">
        <f>SUM(E20)</f>
        <v>459254</v>
      </c>
      <c r="F18" s="94">
        <f>SUM(F20)</f>
        <v>459254</v>
      </c>
      <c r="G18" s="99"/>
      <c r="H18" s="99"/>
      <c r="I18" s="99"/>
      <c r="J18" s="99"/>
      <c r="K18" s="99"/>
      <c r="L18" s="99"/>
    </row>
    <row r="19" spans="1:12" s="107" customFormat="1" ht="20.25" customHeight="1">
      <c r="A19" s="289" t="s">
        <v>417</v>
      </c>
      <c r="B19" s="290"/>
      <c r="C19" s="290"/>
      <c r="D19" s="290"/>
      <c r="E19" s="290"/>
      <c r="F19" s="291"/>
      <c r="G19" s="99"/>
      <c r="H19" s="99"/>
      <c r="I19" s="99"/>
      <c r="J19" s="99"/>
      <c r="K19" s="99"/>
      <c r="L19" s="99"/>
    </row>
    <row r="20" spans="1:12" s="107" customFormat="1" ht="31.5" customHeight="1">
      <c r="A20" s="97">
        <v>600000</v>
      </c>
      <c r="B20" s="98" t="s">
        <v>467</v>
      </c>
      <c r="C20" s="93">
        <f t="shared" si="1"/>
        <v>1280230</v>
      </c>
      <c r="D20" s="94">
        <f>SUM(D21)</f>
        <v>820976</v>
      </c>
      <c r="E20" s="94">
        <f>SUM(E21)</f>
        <v>459254</v>
      </c>
      <c r="F20" s="94">
        <f>SUM(F21)</f>
        <v>459254</v>
      </c>
      <c r="G20" s="99"/>
      <c r="H20" s="99"/>
      <c r="I20" s="99"/>
      <c r="J20" s="99"/>
      <c r="K20" s="99"/>
      <c r="L20" s="99"/>
    </row>
    <row r="21" spans="1:12" s="100" customFormat="1" ht="22.5" customHeight="1">
      <c r="A21" s="97">
        <v>602000</v>
      </c>
      <c r="B21" s="110" t="s">
        <v>468</v>
      </c>
      <c r="C21" s="93">
        <f t="shared" si="1"/>
        <v>1280230</v>
      </c>
      <c r="D21" s="94">
        <f>SUM(D22-D23+D24)</f>
        <v>820976</v>
      </c>
      <c r="E21" s="94">
        <f>SUM(E22-E23+E24)</f>
        <v>459254</v>
      </c>
      <c r="F21" s="94">
        <f>SUM(F22-F23+F24)</f>
        <v>459254</v>
      </c>
      <c r="G21" s="99"/>
      <c r="H21" s="99"/>
      <c r="I21" s="99"/>
      <c r="J21" s="99"/>
      <c r="K21" s="99"/>
      <c r="L21" s="99"/>
    </row>
    <row r="22" spans="1:12" s="102" customFormat="1" ht="15.75" customHeight="1">
      <c r="A22" s="103">
        <v>602100</v>
      </c>
      <c r="B22" s="103" t="s">
        <v>469</v>
      </c>
      <c r="C22" s="104">
        <f t="shared" si="1"/>
        <v>3901350.26</v>
      </c>
      <c r="D22" s="105">
        <f aca="true" t="shared" si="2" ref="D22:F23">SUM(D15)</f>
        <v>3376012.98</v>
      </c>
      <c r="E22" s="105">
        <f t="shared" si="2"/>
        <v>525337.28</v>
      </c>
      <c r="F22" s="105">
        <f t="shared" si="2"/>
        <v>465714.13</v>
      </c>
      <c r="G22" s="101"/>
      <c r="H22" s="101"/>
      <c r="I22" s="101"/>
      <c r="J22" s="101"/>
      <c r="K22" s="101"/>
      <c r="L22" s="101"/>
    </row>
    <row r="23" spans="1:12" s="102" customFormat="1" ht="18" customHeight="1">
      <c r="A23" s="103">
        <v>602200</v>
      </c>
      <c r="B23" s="103" t="s">
        <v>414</v>
      </c>
      <c r="C23" s="104">
        <f t="shared" si="1"/>
        <v>2621120.26</v>
      </c>
      <c r="D23" s="105">
        <f t="shared" si="2"/>
        <v>2211012.98</v>
      </c>
      <c r="E23" s="105">
        <f t="shared" si="2"/>
        <v>410107.28</v>
      </c>
      <c r="F23" s="105">
        <f t="shared" si="2"/>
        <v>350484.13</v>
      </c>
      <c r="G23" s="101"/>
      <c r="H23" s="101"/>
      <c r="I23" s="101"/>
      <c r="J23" s="101"/>
      <c r="K23" s="101"/>
      <c r="L23" s="101"/>
    </row>
    <row r="24" spans="1:12" s="113" customFormat="1" ht="45" customHeight="1">
      <c r="A24" s="111">
        <v>602400</v>
      </c>
      <c r="B24" s="108" t="s">
        <v>25</v>
      </c>
      <c r="C24" s="93">
        <f>SUM(D24+E24)</f>
        <v>0</v>
      </c>
      <c r="D24" s="105">
        <f>SUM(D17)</f>
        <v>-344024</v>
      </c>
      <c r="E24" s="105">
        <f>SUM(E17)</f>
        <v>344024</v>
      </c>
      <c r="F24" s="105">
        <f>SUM(F17)</f>
        <v>344024</v>
      </c>
      <c r="G24" s="112"/>
      <c r="H24" s="112"/>
      <c r="I24" s="112"/>
      <c r="J24" s="112"/>
      <c r="K24" s="112"/>
      <c r="L24" s="112"/>
    </row>
    <row r="25" spans="1:12" s="107" customFormat="1" ht="18.75" customHeight="1">
      <c r="A25" s="109" t="s">
        <v>415</v>
      </c>
      <c r="B25" s="110" t="s">
        <v>466</v>
      </c>
      <c r="C25" s="114"/>
      <c r="D25" s="115"/>
      <c r="E25" s="115"/>
      <c r="F25" s="116"/>
      <c r="G25" s="99"/>
      <c r="H25" s="99"/>
      <c r="I25" s="99"/>
      <c r="J25" s="99"/>
      <c r="K25" s="99"/>
      <c r="L25" s="99"/>
    </row>
    <row r="28" spans="1:6" ht="27.75" customHeight="1">
      <c r="A28" s="292" t="s">
        <v>85</v>
      </c>
      <c r="B28" s="292"/>
      <c r="C28" s="292"/>
      <c r="D28" s="292"/>
      <c r="E28" s="292"/>
      <c r="F28" s="292"/>
    </row>
  </sheetData>
  <sheetProtection/>
  <mergeCells count="12">
    <mergeCell ref="D9:D10"/>
    <mergeCell ref="E9:F9"/>
    <mergeCell ref="A12:B12"/>
    <mergeCell ref="A19:F19"/>
    <mergeCell ref="A28:F28"/>
    <mergeCell ref="D1:H1"/>
    <mergeCell ref="C2:F2"/>
    <mergeCell ref="A6:B6"/>
    <mergeCell ref="A9:A10"/>
    <mergeCell ref="B9:B10"/>
    <mergeCell ref="A5:F5"/>
    <mergeCell ref="C9:C10"/>
  </mergeCells>
  <printOptions horizontalCentered="1"/>
  <pageMargins left="0.1968503937007874" right="0.15748031496062992" top="0.5905511811023623" bottom="0.7874015748031497" header="0.5118110236220472" footer="0.5118110236220472"/>
  <pageSetup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view="pageBreakPreview" zoomScale="75" zoomScaleNormal="70" zoomScaleSheetLayoutView="75" zoomScalePageLayoutView="0" workbookViewId="0" topLeftCell="B2">
      <pane xSplit="4" ySplit="11" topLeftCell="F13" activePane="bottomRight" state="frozen"/>
      <selection pane="topLeft" activeCell="B2" sqref="B2"/>
      <selection pane="topRight" activeCell="F2" sqref="F2"/>
      <selection pane="bottomLeft" activeCell="B13" sqref="B13"/>
      <selection pane="bottomRight" activeCell="B8" sqref="B8:D11"/>
    </sheetView>
  </sheetViews>
  <sheetFormatPr defaultColWidth="9.16015625" defaultRowHeight="12.75"/>
  <cols>
    <col min="1" max="1" width="14.83203125" style="186" customWidth="1"/>
    <col min="2" max="2" width="16.33203125" style="186" customWidth="1"/>
    <col min="3" max="3" width="17.66015625" style="186" customWidth="1"/>
    <col min="4" max="4" width="16.33203125" style="186" customWidth="1"/>
    <col min="5" max="5" width="105.5" style="186" customWidth="1"/>
    <col min="6" max="6" width="19.33203125" style="95" customWidth="1"/>
    <col min="7" max="7" width="18.83203125" style="95" customWidth="1"/>
    <col min="8" max="8" width="17.16015625" style="95" customWidth="1"/>
    <col min="9" max="9" width="14.33203125" style="95" customWidth="1"/>
    <col min="10" max="10" width="11" style="95" customWidth="1"/>
    <col min="11" max="12" width="12.83203125" style="95" customWidth="1"/>
    <col min="13" max="13" width="13.83203125" style="95" customWidth="1"/>
    <col min="14" max="14" width="11.16015625" style="95" customWidth="1"/>
    <col min="15" max="15" width="12.66015625" style="95" customWidth="1"/>
    <col min="16" max="16" width="13.66015625" style="95" customWidth="1"/>
    <col min="17" max="17" width="17.33203125" style="95" customWidth="1"/>
    <col min="18" max="18" width="9.16015625" style="120" customWidth="1"/>
    <col min="19" max="19" width="12.66015625" style="120" bestFit="1" customWidth="1"/>
    <col min="20" max="16384" width="9.16015625" style="120" customWidth="1"/>
  </cols>
  <sheetData>
    <row r="1" spans="1:17" s="117" customFormat="1" ht="7.5" customHeight="1" hidden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8" ht="189" customHeight="1">
      <c r="A2" s="95"/>
      <c r="B2" s="95"/>
      <c r="C2" s="95"/>
      <c r="D2" s="95"/>
      <c r="E2" s="118"/>
      <c r="F2" s="119"/>
      <c r="G2" s="119"/>
      <c r="H2" s="119"/>
      <c r="I2" s="119"/>
      <c r="J2" s="119"/>
      <c r="K2" s="119"/>
      <c r="L2" s="119"/>
      <c r="M2" s="293" t="s">
        <v>159</v>
      </c>
      <c r="N2" s="293"/>
      <c r="O2" s="293"/>
      <c r="P2" s="293"/>
      <c r="Q2" s="293"/>
      <c r="R2" s="63"/>
    </row>
    <row r="3" spans="1:17" ht="45" customHeight="1">
      <c r="A3" s="303" t="s">
        <v>134</v>
      </c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19.5" customHeight="1">
      <c r="A4" s="121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8.75" customHeight="1">
      <c r="A5" s="120"/>
      <c r="B5" s="120"/>
      <c r="C5" s="120"/>
      <c r="D5" s="120"/>
      <c r="E5" s="190" t="s">
        <v>157</v>
      </c>
      <c r="F5" s="190"/>
      <c r="G5" s="190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8" customHeight="1">
      <c r="A6" s="67"/>
      <c r="B6" s="67"/>
      <c r="C6" s="120"/>
      <c r="D6" s="122"/>
      <c r="E6" s="68" t="s">
        <v>86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18.75">
      <c r="A7" s="123"/>
      <c r="B7" s="123"/>
      <c r="C7" s="124"/>
      <c r="D7" s="124"/>
      <c r="E7" s="124"/>
      <c r="F7" s="124"/>
      <c r="G7" s="124"/>
      <c r="H7" s="125"/>
      <c r="I7" s="124"/>
      <c r="J7" s="124"/>
      <c r="K7" s="126"/>
      <c r="L7" s="126"/>
      <c r="M7" s="127"/>
      <c r="N7" s="127"/>
      <c r="O7" s="127"/>
      <c r="P7" s="127"/>
      <c r="Q7" s="128" t="s">
        <v>6</v>
      </c>
    </row>
    <row r="8" spans="1:17" s="129" customFormat="1" ht="21.75" customHeight="1">
      <c r="A8" s="357" t="s">
        <v>87</v>
      </c>
      <c r="B8" s="305" t="s">
        <v>87</v>
      </c>
      <c r="C8" s="305" t="s">
        <v>88</v>
      </c>
      <c r="D8" s="298" t="s">
        <v>408</v>
      </c>
      <c r="E8" s="298" t="s">
        <v>89</v>
      </c>
      <c r="F8" s="308" t="s">
        <v>472</v>
      </c>
      <c r="G8" s="308"/>
      <c r="H8" s="308"/>
      <c r="I8" s="308"/>
      <c r="J8" s="308"/>
      <c r="K8" s="308" t="s">
        <v>473</v>
      </c>
      <c r="L8" s="308"/>
      <c r="M8" s="308"/>
      <c r="N8" s="308"/>
      <c r="O8" s="308"/>
      <c r="P8" s="308"/>
      <c r="Q8" s="308" t="s">
        <v>474</v>
      </c>
    </row>
    <row r="9" spans="1:17" s="129" customFormat="1" ht="16.5" customHeight="1">
      <c r="A9" s="358"/>
      <c r="B9" s="306"/>
      <c r="C9" s="306"/>
      <c r="D9" s="298"/>
      <c r="E9" s="298"/>
      <c r="F9" s="298" t="s">
        <v>297</v>
      </c>
      <c r="G9" s="360" t="s">
        <v>475</v>
      </c>
      <c r="H9" s="298" t="s">
        <v>476</v>
      </c>
      <c r="I9" s="298"/>
      <c r="J9" s="360" t="s">
        <v>477</v>
      </c>
      <c r="K9" s="361" t="s">
        <v>297</v>
      </c>
      <c r="L9" s="362" t="s">
        <v>298</v>
      </c>
      <c r="M9" s="360" t="s">
        <v>475</v>
      </c>
      <c r="N9" s="298" t="s">
        <v>476</v>
      </c>
      <c r="O9" s="298"/>
      <c r="P9" s="360" t="s">
        <v>477</v>
      </c>
      <c r="Q9" s="308"/>
    </row>
    <row r="10" spans="1:17" s="129" customFormat="1" ht="20.25" customHeight="1">
      <c r="A10" s="358"/>
      <c r="B10" s="306"/>
      <c r="C10" s="306"/>
      <c r="D10" s="298"/>
      <c r="E10" s="298"/>
      <c r="F10" s="298"/>
      <c r="G10" s="360"/>
      <c r="H10" s="298" t="s">
        <v>478</v>
      </c>
      <c r="I10" s="298" t="s">
        <v>479</v>
      </c>
      <c r="J10" s="360"/>
      <c r="K10" s="298"/>
      <c r="L10" s="363"/>
      <c r="M10" s="360"/>
      <c r="N10" s="298" t="s">
        <v>478</v>
      </c>
      <c r="O10" s="298" t="s">
        <v>479</v>
      </c>
      <c r="P10" s="360"/>
      <c r="Q10" s="308"/>
    </row>
    <row r="11" spans="1:17" s="129" customFormat="1" ht="36.75" customHeight="1">
      <c r="A11" s="359"/>
      <c r="B11" s="307"/>
      <c r="C11" s="307"/>
      <c r="D11" s="298"/>
      <c r="E11" s="298"/>
      <c r="F11" s="298"/>
      <c r="G11" s="360"/>
      <c r="H11" s="298"/>
      <c r="I11" s="298"/>
      <c r="J11" s="360"/>
      <c r="K11" s="298"/>
      <c r="L11" s="364"/>
      <c r="M11" s="360"/>
      <c r="N11" s="298"/>
      <c r="O11" s="298"/>
      <c r="P11" s="360"/>
      <c r="Q11" s="308"/>
    </row>
    <row r="12" spans="1:17" s="133" customFormat="1" ht="15" customHeight="1">
      <c r="A12" s="130">
        <v>1</v>
      </c>
      <c r="B12" s="130">
        <v>1</v>
      </c>
      <c r="C12" s="131">
        <v>2</v>
      </c>
      <c r="D12" s="131">
        <v>3</v>
      </c>
      <c r="E12" s="132">
        <v>4</v>
      </c>
      <c r="F12" s="131">
        <v>5</v>
      </c>
      <c r="G12" s="131">
        <v>6</v>
      </c>
      <c r="H12" s="131">
        <v>7</v>
      </c>
      <c r="I12" s="131">
        <v>8</v>
      </c>
      <c r="J12" s="131">
        <v>9</v>
      </c>
      <c r="K12" s="131">
        <v>10</v>
      </c>
      <c r="L12" s="130">
        <v>11</v>
      </c>
      <c r="M12" s="131">
        <v>12</v>
      </c>
      <c r="N12" s="131">
        <v>13</v>
      </c>
      <c r="O12" s="131">
        <v>14</v>
      </c>
      <c r="P12" s="131">
        <v>15</v>
      </c>
      <c r="Q12" s="131">
        <v>16</v>
      </c>
    </row>
    <row r="13" spans="1:17" s="136" customFormat="1" ht="21" customHeight="1" hidden="1">
      <c r="A13" s="134" t="s">
        <v>294</v>
      </c>
      <c r="B13" s="134" t="s">
        <v>294</v>
      </c>
      <c r="C13" s="353" t="s">
        <v>427</v>
      </c>
      <c r="D13" s="354"/>
      <c r="E13" s="355"/>
      <c r="F13" s="135">
        <f aca="true" t="shared" si="0" ref="F13:P13">F14</f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0</v>
      </c>
      <c r="L13" s="135"/>
      <c r="M13" s="135">
        <f t="shared" si="0"/>
        <v>0</v>
      </c>
      <c r="N13" s="135">
        <f t="shared" si="0"/>
        <v>0</v>
      </c>
      <c r="O13" s="135">
        <f t="shared" si="0"/>
        <v>0</v>
      </c>
      <c r="P13" s="135">
        <f t="shared" si="0"/>
        <v>0</v>
      </c>
      <c r="Q13" s="135">
        <f>F13+K13</f>
        <v>0</v>
      </c>
    </row>
    <row r="14" spans="1:17" s="137" customFormat="1" ht="30" customHeight="1" hidden="1">
      <c r="A14" s="134" t="s">
        <v>295</v>
      </c>
      <c r="B14" s="134" t="s">
        <v>295</v>
      </c>
      <c r="C14" s="353" t="s">
        <v>428</v>
      </c>
      <c r="D14" s="354"/>
      <c r="E14" s="355"/>
      <c r="F14" s="135">
        <f>F15+F17+F21+F24</f>
        <v>0</v>
      </c>
      <c r="G14" s="135">
        <f aca="true" t="shared" si="1" ref="G14:Q14">G15+G17+G21+G24</f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0</v>
      </c>
      <c r="L14" s="135">
        <f t="shared" si="1"/>
        <v>0</v>
      </c>
      <c r="M14" s="135">
        <f t="shared" si="1"/>
        <v>0</v>
      </c>
      <c r="N14" s="135">
        <f t="shared" si="1"/>
        <v>0</v>
      </c>
      <c r="O14" s="135">
        <f t="shared" si="1"/>
        <v>0</v>
      </c>
      <c r="P14" s="135">
        <f t="shared" si="1"/>
        <v>0</v>
      </c>
      <c r="Q14" s="135">
        <f t="shared" si="1"/>
        <v>0</v>
      </c>
    </row>
    <row r="15" spans="1:17" s="139" customFormat="1" ht="30" customHeight="1" hidden="1">
      <c r="A15" s="138" t="s">
        <v>356</v>
      </c>
      <c r="B15" s="138" t="s">
        <v>356</v>
      </c>
      <c r="C15" s="138" t="s">
        <v>357</v>
      </c>
      <c r="D15" s="342" t="s">
        <v>296</v>
      </c>
      <c r="E15" s="348"/>
      <c r="F15" s="53">
        <f>F16</f>
        <v>0</v>
      </c>
      <c r="G15" s="53">
        <f aca="true" t="shared" si="2" ref="G15:P15">G16</f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3"/>
      <c r="M15" s="53">
        <f t="shared" si="2"/>
        <v>0</v>
      </c>
      <c r="N15" s="53">
        <f t="shared" si="2"/>
        <v>0</v>
      </c>
      <c r="O15" s="53">
        <f t="shared" si="2"/>
        <v>0</v>
      </c>
      <c r="P15" s="53">
        <f t="shared" si="2"/>
        <v>0</v>
      </c>
      <c r="Q15" s="53">
        <f>F15+K15</f>
        <v>0</v>
      </c>
    </row>
    <row r="16" spans="1:17" s="129" customFormat="1" ht="50.25" customHeight="1" hidden="1">
      <c r="A16" s="140" t="s">
        <v>348</v>
      </c>
      <c r="B16" s="140" t="s">
        <v>348</v>
      </c>
      <c r="C16" s="140" t="s">
        <v>349</v>
      </c>
      <c r="D16" s="140" t="s">
        <v>316</v>
      </c>
      <c r="E16" s="141" t="s">
        <v>347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>
        <f>F16+K16</f>
        <v>0</v>
      </c>
    </row>
    <row r="17" spans="1:17" s="129" customFormat="1" ht="30.75" customHeight="1" hidden="1">
      <c r="A17" s="327" t="s">
        <v>212</v>
      </c>
      <c r="B17" s="327" t="s">
        <v>212</v>
      </c>
      <c r="C17" s="327" t="s">
        <v>213</v>
      </c>
      <c r="D17" s="138" t="s">
        <v>307</v>
      </c>
      <c r="E17" s="142" t="s">
        <v>214</v>
      </c>
      <c r="F17" s="53">
        <f>F18+F19+F20</f>
        <v>0</v>
      </c>
      <c r="G17" s="53">
        <f aca="true" t="shared" si="3" ref="G17:Q17">G18+G19+G20</f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53">
        <f t="shared" si="3"/>
        <v>0</v>
      </c>
      <c r="L17" s="53">
        <f t="shared" si="3"/>
        <v>0</v>
      </c>
      <c r="M17" s="53">
        <f t="shared" si="3"/>
        <v>0</v>
      </c>
      <c r="N17" s="53">
        <f t="shared" si="3"/>
        <v>0</v>
      </c>
      <c r="O17" s="53">
        <f t="shared" si="3"/>
        <v>0</v>
      </c>
      <c r="P17" s="53">
        <f t="shared" si="3"/>
        <v>0</v>
      </c>
      <c r="Q17" s="53">
        <f t="shared" si="3"/>
        <v>0</v>
      </c>
    </row>
    <row r="18" spans="1:17" s="129" customFormat="1" ht="49.5" customHeight="1" hidden="1">
      <c r="A18" s="328"/>
      <c r="B18" s="328"/>
      <c r="C18" s="328"/>
      <c r="D18" s="140" t="s">
        <v>307</v>
      </c>
      <c r="E18" s="143" t="s">
        <v>215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>
        <f>F18+K18</f>
        <v>0</v>
      </c>
    </row>
    <row r="19" spans="1:17" s="129" customFormat="1" ht="61.5" customHeight="1" hidden="1">
      <c r="A19" s="328"/>
      <c r="B19" s="328"/>
      <c r="C19" s="328"/>
      <c r="D19" s="140" t="s">
        <v>307</v>
      </c>
      <c r="E19" s="143" t="s">
        <v>216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>
        <f>F19+K19</f>
        <v>0</v>
      </c>
    </row>
    <row r="20" spans="1:17" s="129" customFormat="1" ht="55.5" customHeight="1" hidden="1">
      <c r="A20" s="329"/>
      <c r="B20" s="329"/>
      <c r="C20" s="329"/>
      <c r="D20" s="140" t="s">
        <v>307</v>
      </c>
      <c r="E20" s="143" t="s">
        <v>217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>
        <f>F20+K20</f>
        <v>0</v>
      </c>
    </row>
    <row r="21" spans="1:17" s="139" customFormat="1" ht="19.5" customHeight="1" hidden="1">
      <c r="A21" s="138" t="s">
        <v>218</v>
      </c>
      <c r="B21" s="138" t="s">
        <v>218</v>
      </c>
      <c r="C21" s="138" t="s">
        <v>358</v>
      </c>
      <c r="D21" s="340" t="s">
        <v>362</v>
      </c>
      <c r="E21" s="341"/>
      <c r="F21" s="53">
        <f>F22</f>
        <v>0</v>
      </c>
      <c r="G21" s="53">
        <f aca="true" t="shared" si="4" ref="G21:Q22">G22</f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53">
        <f t="shared" si="4"/>
        <v>0</v>
      </c>
      <c r="M21" s="53">
        <f t="shared" si="4"/>
        <v>0</v>
      </c>
      <c r="N21" s="53">
        <f t="shared" si="4"/>
        <v>0</v>
      </c>
      <c r="O21" s="53">
        <f t="shared" si="4"/>
        <v>0</v>
      </c>
      <c r="P21" s="53">
        <f t="shared" si="4"/>
        <v>0</v>
      </c>
      <c r="Q21" s="53">
        <f t="shared" si="4"/>
        <v>0</v>
      </c>
    </row>
    <row r="22" spans="1:17" s="139" customFormat="1" ht="27" customHeight="1" hidden="1">
      <c r="A22" s="145" t="s">
        <v>219</v>
      </c>
      <c r="B22" s="145" t="s">
        <v>219</v>
      </c>
      <c r="C22" s="138" t="s">
        <v>220</v>
      </c>
      <c r="D22" s="351" t="s">
        <v>221</v>
      </c>
      <c r="E22" s="352"/>
      <c r="F22" s="53">
        <f>F23</f>
        <v>0</v>
      </c>
      <c r="G22" s="53">
        <f t="shared" si="4"/>
        <v>0</v>
      </c>
      <c r="H22" s="53">
        <f t="shared" si="4"/>
        <v>0</v>
      </c>
      <c r="I22" s="53">
        <f t="shared" si="4"/>
        <v>0</v>
      </c>
      <c r="J22" s="53">
        <f t="shared" si="4"/>
        <v>0</v>
      </c>
      <c r="K22" s="53">
        <f t="shared" si="4"/>
        <v>0</v>
      </c>
      <c r="L22" s="53"/>
      <c r="M22" s="53">
        <f t="shared" si="4"/>
        <v>0</v>
      </c>
      <c r="N22" s="53">
        <f t="shared" si="4"/>
        <v>0</v>
      </c>
      <c r="O22" s="53">
        <f t="shared" si="4"/>
        <v>0</v>
      </c>
      <c r="P22" s="53">
        <f t="shared" si="4"/>
        <v>0</v>
      </c>
      <c r="Q22" s="53">
        <f t="shared" si="4"/>
        <v>0</v>
      </c>
    </row>
    <row r="23" spans="1:17" s="129" customFormat="1" ht="37.5" customHeight="1" hidden="1">
      <c r="A23" s="146" t="s">
        <v>5</v>
      </c>
      <c r="B23" s="146" t="s">
        <v>5</v>
      </c>
      <c r="C23" s="140" t="s">
        <v>223</v>
      </c>
      <c r="D23" s="147" t="s">
        <v>308</v>
      </c>
      <c r="E23" s="148" t="s">
        <v>222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f>F23+K23</f>
        <v>0</v>
      </c>
    </row>
    <row r="24" spans="1:17" s="139" customFormat="1" ht="31.5" customHeight="1" hidden="1">
      <c r="A24" s="145" t="s">
        <v>301</v>
      </c>
      <c r="B24" s="145" t="s">
        <v>301</v>
      </c>
      <c r="C24" s="149" t="s">
        <v>300</v>
      </c>
      <c r="D24" s="149" t="s">
        <v>471</v>
      </c>
      <c r="E24" s="142" t="s">
        <v>299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>
        <f>F24+K24</f>
        <v>0</v>
      </c>
    </row>
    <row r="25" spans="1:17" s="137" customFormat="1" ht="12.75" customHeight="1">
      <c r="A25" s="134" t="s">
        <v>204</v>
      </c>
      <c r="B25" s="134" t="s">
        <v>204</v>
      </c>
      <c r="C25" s="353" t="s">
        <v>429</v>
      </c>
      <c r="D25" s="354"/>
      <c r="E25" s="355"/>
      <c r="F25" s="135">
        <f>F26</f>
        <v>669297</v>
      </c>
      <c r="G25" s="135">
        <f aca="true" t="shared" si="5" ref="G25:P25">G26</f>
        <v>669297</v>
      </c>
      <c r="H25" s="135">
        <f t="shared" si="5"/>
        <v>0</v>
      </c>
      <c r="I25" s="135">
        <f t="shared" si="5"/>
        <v>0</v>
      </c>
      <c r="J25" s="135">
        <f t="shared" si="5"/>
        <v>0</v>
      </c>
      <c r="K25" s="135">
        <f t="shared" si="5"/>
        <v>198000</v>
      </c>
      <c r="L25" s="135">
        <f t="shared" si="5"/>
        <v>0</v>
      </c>
      <c r="M25" s="135">
        <f t="shared" si="5"/>
        <v>0</v>
      </c>
      <c r="N25" s="135">
        <f t="shared" si="5"/>
        <v>0</v>
      </c>
      <c r="O25" s="135">
        <f t="shared" si="5"/>
        <v>0</v>
      </c>
      <c r="P25" s="135">
        <f t="shared" si="5"/>
        <v>198000</v>
      </c>
      <c r="Q25" s="135">
        <f>F25+K25</f>
        <v>867297</v>
      </c>
    </row>
    <row r="26" spans="1:17" s="137" customFormat="1" ht="30.75" customHeight="1">
      <c r="A26" s="134" t="s">
        <v>205</v>
      </c>
      <c r="B26" s="134" t="s">
        <v>205</v>
      </c>
      <c r="C26" s="353" t="s">
        <v>430</v>
      </c>
      <c r="D26" s="354"/>
      <c r="E26" s="355"/>
      <c r="F26" s="135">
        <f aca="true" t="shared" si="6" ref="F26:L26">F27+F33+F36</f>
        <v>669297</v>
      </c>
      <c r="G26" s="135">
        <f t="shared" si="6"/>
        <v>669297</v>
      </c>
      <c r="H26" s="135">
        <f t="shared" si="6"/>
        <v>0</v>
      </c>
      <c r="I26" s="135">
        <f t="shared" si="6"/>
        <v>0</v>
      </c>
      <c r="J26" s="135">
        <f t="shared" si="6"/>
        <v>0</v>
      </c>
      <c r="K26" s="135">
        <f t="shared" si="6"/>
        <v>198000</v>
      </c>
      <c r="L26" s="135">
        <f t="shared" si="6"/>
        <v>0</v>
      </c>
      <c r="M26" s="135">
        <f>M27+M33+M36</f>
        <v>0</v>
      </c>
      <c r="N26" s="135">
        <f>N27+N33+N36</f>
        <v>0</v>
      </c>
      <c r="O26" s="135">
        <f>O27+O33+O36</f>
        <v>0</v>
      </c>
      <c r="P26" s="135">
        <f>P27+P33+P36</f>
        <v>198000</v>
      </c>
      <c r="Q26" s="135">
        <f>F26+K26</f>
        <v>867297</v>
      </c>
    </row>
    <row r="27" spans="1:17" s="139" customFormat="1" ht="19.5" customHeight="1">
      <c r="A27" s="138" t="s">
        <v>206</v>
      </c>
      <c r="B27" s="138" t="s">
        <v>206</v>
      </c>
      <c r="C27" s="138" t="s">
        <v>360</v>
      </c>
      <c r="D27" s="342" t="s">
        <v>361</v>
      </c>
      <c r="E27" s="348"/>
      <c r="F27" s="53">
        <f>F28+F29+F31</f>
        <v>669297</v>
      </c>
      <c r="G27" s="53">
        <f aca="true" t="shared" si="7" ref="G27:N27">G28+G29+G31</f>
        <v>669297</v>
      </c>
      <c r="H27" s="53">
        <f t="shared" si="7"/>
        <v>0</v>
      </c>
      <c r="I27" s="53">
        <f t="shared" si="7"/>
        <v>0</v>
      </c>
      <c r="J27" s="53">
        <f t="shared" si="7"/>
        <v>0</v>
      </c>
      <c r="K27" s="53">
        <f t="shared" si="7"/>
        <v>198000</v>
      </c>
      <c r="L27" s="53">
        <f t="shared" si="7"/>
        <v>0</v>
      </c>
      <c r="M27" s="53">
        <f t="shared" si="7"/>
        <v>0</v>
      </c>
      <c r="N27" s="53">
        <f t="shared" si="7"/>
        <v>0</v>
      </c>
      <c r="O27" s="53">
        <f>O28+O29+O31</f>
        <v>0</v>
      </c>
      <c r="P27" s="53">
        <f>P28+P29+P31</f>
        <v>198000</v>
      </c>
      <c r="Q27" s="53">
        <f>Q28+Q29+Q31</f>
        <v>867297</v>
      </c>
    </row>
    <row r="28" spans="1:17" s="139" customFormat="1" ht="24.75" customHeight="1">
      <c r="A28" s="145" t="s">
        <v>207</v>
      </c>
      <c r="B28" s="145" t="s">
        <v>207</v>
      </c>
      <c r="C28" s="138" t="s">
        <v>352</v>
      </c>
      <c r="D28" s="138" t="s">
        <v>309</v>
      </c>
      <c r="E28" s="150" t="s">
        <v>353</v>
      </c>
      <c r="F28" s="53">
        <f>15000+3800+91200</f>
        <v>110000</v>
      </c>
      <c r="G28" s="53">
        <f>15000+3800+91200</f>
        <v>110000</v>
      </c>
      <c r="H28" s="53"/>
      <c r="I28" s="53"/>
      <c r="J28" s="53"/>
      <c r="K28" s="53"/>
      <c r="L28" s="264"/>
      <c r="M28" s="53"/>
      <c r="N28" s="53"/>
      <c r="O28" s="53"/>
      <c r="P28" s="53"/>
      <c r="Q28" s="53">
        <f>F28+K28</f>
        <v>110000</v>
      </c>
    </row>
    <row r="29" spans="1:17" s="139" customFormat="1" ht="21" customHeight="1">
      <c r="A29" s="145" t="s">
        <v>209</v>
      </c>
      <c r="B29" s="145" t="s">
        <v>209</v>
      </c>
      <c r="C29" s="138" t="s">
        <v>208</v>
      </c>
      <c r="D29" s="356" t="s">
        <v>304</v>
      </c>
      <c r="E29" s="341"/>
      <c r="F29" s="53">
        <f>F30</f>
        <v>46097</v>
      </c>
      <c r="G29" s="53">
        <f aca="true" t="shared" si="8" ref="G29:Q29">G30</f>
        <v>46097</v>
      </c>
      <c r="H29" s="53">
        <f t="shared" si="8"/>
        <v>0</v>
      </c>
      <c r="I29" s="53">
        <f t="shared" si="8"/>
        <v>0</v>
      </c>
      <c r="J29" s="53">
        <f t="shared" si="8"/>
        <v>0</v>
      </c>
      <c r="K29" s="53">
        <f t="shared" si="8"/>
        <v>198000</v>
      </c>
      <c r="L29" s="53"/>
      <c r="M29" s="53">
        <f t="shared" si="8"/>
        <v>0</v>
      </c>
      <c r="N29" s="53">
        <f t="shared" si="8"/>
        <v>0</v>
      </c>
      <c r="O29" s="53">
        <f t="shared" si="8"/>
        <v>0</v>
      </c>
      <c r="P29" s="53">
        <f t="shared" si="8"/>
        <v>198000</v>
      </c>
      <c r="Q29" s="53">
        <f t="shared" si="8"/>
        <v>244097</v>
      </c>
    </row>
    <row r="30" spans="1:17" s="129" customFormat="1" ht="30" customHeight="1">
      <c r="A30" s="146" t="s">
        <v>365</v>
      </c>
      <c r="B30" s="146" t="s">
        <v>365</v>
      </c>
      <c r="C30" s="140" t="s">
        <v>366</v>
      </c>
      <c r="D30" s="140" t="s">
        <v>310</v>
      </c>
      <c r="E30" s="141" t="s">
        <v>367</v>
      </c>
      <c r="F30" s="54">
        <v>46097</v>
      </c>
      <c r="G30" s="54">
        <v>46097</v>
      </c>
      <c r="H30" s="54"/>
      <c r="I30" s="54"/>
      <c r="J30" s="54"/>
      <c r="K30" s="54">
        <f>99000+99000</f>
        <v>198000</v>
      </c>
      <c r="L30" s="52"/>
      <c r="M30" s="54"/>
      <c r="N30" s="54"/>
      <c r="O30" s="54"/>
      <c r="P30" s="52">
        <f>99000+99000</f>
        <v>198000</v>
      </c>
      <c r="Q30" s="54">
        <f aca="true" t="shared" si="9" ref="Q30:Q57">F30+K30</f>
        <v>244097</v>
      </c>
    </row>
    <row r="31" spans="1:17" s="139" customFormat="1" ht="20.25" customHeight="1">
      <c r="A31" s="145" t="s">
        <v>368</v>
      </c>
      <c r="B31" s="145" t="s">
        <v>368</v>
      </c>
      <c r="C31" s="138" t="s">
        <v>369</v>
      </c>
      <c r="D31" s="340" t="s">
        <v>370</v>
      </c>
      <c r="E31" s="341"/>
      <c r="F31" s="53">
        <f aca="true" t="shared" si="10" ref="F31:K31">F32</f>
        <v>513200</v>
      </c>
      <c r="G31" s="53">
        <f t="shared" si="10"/>
        <v>513200</v>
      </c>
      <c r="H31" s="53">
        <f t="shared" si="10"/>
        <v>0</v>
      </c>
      <c r="I31" s="53">
        <f t="shared" si="10"/>
        <v>0</v>
      </c>
      <c r="J31" s="53">
        <f t="shared" si="10"/>
        <v>0</v>
      </c>
      <c r="K31" s="53">
        <f t="shared" si="10"/>
        <v>0</v>
      </c>
      <c r="L31" s="53"/>
      <c r="M31" s="53">
        <f>M32</f>
        <v>0</v>
      </c>
      <c r="N31" s="53">
        <f>N32</f>
        <v>0</v>
      </c>
      <c r="O31" s="53">
        <f>O32</f>
        <v>0</v>
      </c>
      <c r="P31" s="53">
        <f>P32</f>
        <v>0</v>
      </c>
      <c r="Q31" s="53">
        <f t="shared" si="9"/>
        <v>513200</v>
      </c>
    </row>
    <row r="32" spans="1:17" s="129" customFormat="1" ht="22.5" customHeight="1">
      <c r="A32" s="146" t="s">
        <v>210</v>
      </c>
      <c r="B32" s="146" t="s">
        <v>210</v>
      </c>
      <c r="C32" s="140" t="s">
        <v>211</v>
      </c>
      <c r="D32" s="140" t="s">
        <v>317</v>
      </c>
      <c r="E32" s="148" t="s">
        <v>277</v>
      </c>
      <c r="F32" s="54">
        <v>513200</v>
      </c>
      <c r="G32" s="54">
        <v>513200</v>
      </c>
      <c r="H32" s="54"/>
      <c r="I32" s="54"/>
      <c r="J32" s="54"/>
      <c r="K32" s="54"/>
      <c r="L32" s="54"/>
      <c r="M32" s="54"/>
      <c r="N32" s="54"/>
      <c r="O32" s="54"/>
      <c r="P32" s="54"/>
      <c r="Q32" s="54">
        <f t="shared" si="9"/>
        <v>513200</v>
      </c>
    </row>
    <row r="33" spans="1:17" s="139" customFormat="1" ht="21" customHeight="1" hidden="1">
      <c r="A33" s="145" t="s">
        <v>377</v>
      </c>
      <c r="B33" s="145" t="s">
        <v>377</v>
      </c>
      <c r="C33" s="138" t="s">
        <v>358</v>
      </c>
      <c r="D33" s="340" t="s">
        <v>362</v>
      </c>
      <c r="E33" s="341"/>
      <c r="F33" s="53">
        <f>F34</f>
        <v>0</v>
      </c>
      <c r="G33" s="53">
        <f aca="true" t="shared" si="11" ref="G33:Q34">G34</f>
        <v>0</v>
      </c>
      <c r="H33" s="53">
        <f t="shared" si="11"/>
        <v>0</v>
      </c>
      <c r="I33" s="53">
        <f t="shared" si="11"/>
        <v>0</v>
      </c>
      <c r="J33" s="53">
        <f t="shared" si="11"/>
        <v>0</v>
      </c>
      <c r="K33" s="53">
        <f t="shared" si="11"/>
        <v>0</v>
      </c>
      <c r="L33" s="53">
        <f t="shared" si="11"/>
        <v>0</v>
      </c>
      <c r="M33" s="53">
        <f t="shared" si="11"/>
        <v>0</v>
      </c>
      <c r="N33" s="53">
        <f t="shared" si="11"/>
        <v>0</v>
      </c>
      <c r="O33" s="53">
        <f t="shared" si="11"/>
        <v>0</v>
      </c>
      <c r="P33" s="53">
        <f t="shared" si="11"/>
        <v>0</v>
      </c>
      <c r="Q33" s="53">
        <f t="shared" si="11"/>
        <v>0</v>
      </c>
    </row>
    <row r="34" spans="1:17" s="139" customFormat="1" ht="27" customHeight="1" hidden="1">
      <c r="A34" s="145" t="s">
        <v>372</v>
      </c>
      <c r="B34" s="145" t="s">
        <v>372</v>
      </c>
      <c r="C34" s="138" t="s">
        <v>371</v>
      </c>
      <c r="D34" s="340" t="s">
        <v>447</v>
      </c>
      <c r="E34" s="341"/>
      <c r="F34" s="53">
        <f>F35</f>
        <v>0</v>
      </c>
      <c r="G34" s="53">
        <f t="shared" si="11"/>
        <v>0</v>
      </c>
      <c r="H34" s="53">
        <f t="shared" si="11"/>
        <v>0</v>
      </c>
      <c r="I34" s="53">
        <f t="shared" si="11"/>
        <v>0</v>
      </c>
      <c r="J34" s="53">
        <f t="shared" si="11"/>
        <v>0</v>
      </c>
      <c r="K34" s="53">
        <f t="shared" si="11"/>
        <v>0</v>
      </c>
      <c r="L34" s="53">
        <f t="shared" si="11"/>
        <v>0</v>
      </c>
      <c r="M34" s="53">
        <f t="shared" si="11"/>
        <v>0</v>
      </c>
      <c r="N34" s="53">
        <f t="shared" si="11"/>
        <v>0</v>
      </c>
      <c r="O34" s="53">
        <f t="shared" si="11"/>
        <v>0</v>
      </c>
      <c r="P34" s="53">
        <f t="shared" si="11"/>
        <v>0</v>
      </c>
      <c r="Q34" s="53">
        <f t="shared" si="9"/>
        <v>0</v>
      </c>
    </row>
    <row r="35" spans="1:17" s="129" customFormat="1" ht="30" customHeight="1" hidden="1">
      <c r="A35" s="146" t="s">
        <v>373</v>
      </c>
      <c r="B35" s="146" t="s">
        <v>373</v>
      </c>
      <c r="C35" s="140" t="s">
        <v>374</v>
      </c>
      <c r="D35" s="140" t="s">
        <v>318</v>
      </c>
      <c r="E35" s="141" t="s">
        <v>375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>
        <f t="shared" si="9"/>
        <v>0</v>
      </c>
    </row>
    <row r="36" spans="1:17" s="139" customFormat="1" ht="18.75" customHeight="1" hidden="1">
      <c r="A36" s="138" t="s">
        <v>376</v>
      </c>
      <c r="B36" s="138" t="s">
        <v>376</v>
      </c>
      <c r="C36" s="138" t="s">
        <v>363</v>
      </c>
      <c r="D36" s="342" t="s">
        <v>364</v>
      </c>
      <c r="E36" s="348"/>
      <c r="F36" s="53">
        <f>F37</f>
        <v>0</v>
      </c>
      <c r="G36" s="53">
        <f>G37</f>
        <v>0</v>
      </c>
      <c r="H36" s="53">
        <f aca="true" t="shared" si="12" ref="H36:Q36">H37</f>
        <v>0</v>
      </c>
      <c r="I36" s="53">
        <f t="shared" si="12"/>
        <v>0</v>
      </c>
      <c r="J36" s="53">
        <f t="shared" si="12"/>
        <v>0</v>
      </c>
      <c r="K36" s="53">
        <f t="shared" si="12"/>
        <v>0</v>
      </c>
      <c r="L36" s="53">
        <f t="shared" si="12"/>
        <v>0</v>
      </c>
      <c r="M36" s="53">
        <f t="shared" si="12"/>
        <v>0</v>
      </c>
      <c r="N36" s="53">
        <f t="shared" si="12"/>
        <v>0</v>
      </c>
      <c r="O36" s="53">
        <f t="shared" si="12"/>
        <v>0</v>
      </c>
      <c r="P36" s="53">
        <f t="shared" si="12"/>
        <v>0</v>
      </c>
      <c r="Q36" s="53">
        <f t="shared" si="12"/>
        <v>0</v>
      </c>
    </row>
    <row r="37" spans="1:17" s="139" customFormat="1" ht="18.75" customHeight="1" hidden="1">
      <c r="A37" s="138" t="s">
        <v>378</v>
      </c>
      <c r="B37" s="138" t="s">
        <v>378</v>
      </c>
      <c r="C37" s="138" t="s">
        <v>445</v>
      </c>
      <c r="D37" s="342" t="s">
        <v>446</v>
      </c>
      <c r="E37" s="348"/>
      <c r="F37" s="53">
        <f>F38</f>
        <v>0</v>
      </c>
      <c r="G37" s="53">
        <f aca="true" t="shared" si="13" ref="G37:P37">G38</f>
        <v>0</v>
      </c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3"/>
      <c r="M37" s="53">
        <f t="shared" si="13"/>
        <v>0</v>
      </c>
      <c r="N37" s="53">
        <f t="shared" si="13"/>
        <v>0</v>
      </c>
      <c r="O37" s="53">
        <f t="shared" si="13"/>
        <v>0</v>
      </c>
      <c r="P37" s="53">
        <f t="shared" si="13"/>
        <v>0</v>
      </c>
      <c r="Q37" s="53">
        <f t="shared" si="9"/>
        <v>0</v>
      </c>
    </row>
    <row r="38" spans="1:17" s="129" customFormat="1" ht="37.5" customHeight="1" hidden="1">
      <c r="A38" s="140" t="s">
        <v>424</v>
      </c>
      <c r="B38" s="140" t="s">
        <v>424</v>
      </c>
      <c r="C38" s="140" t="s">
        <v>354</v>
      </c>
      <c r="D38" s="140" t="s">
        <v>311</v>
      </c>
      <c r="E38" s="141" t="s">
        <v>336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f t="shared" si="9"/>
        <v>0</v>
      </c>
    </row>
    <row r="39" spans="1:17" s="137" customFormat="1" ht="21.75" customHeight="1">
      <c r="A39" s="134" t="s">
        <v>227</v>
      </c>
      <c r="B39" s="134" t="s">
        <v>227</v>
      </c>
      <c r="C39" s="353" t="s">
        <v>431</v>
      </c>
      <c r="D39" s="354"/>
      <c r="E39" s="355"/>
      <c r="F39" s="135">
        <f>F40</f>
        <v>391163</v>
      </c>
      <c r="G39" s="135">
        <f>G40</f>
        <v>391163</v>
      </c>
      <c r="H39" s="135">
        <f aca="true" t="shared" si="14" ref="H39:Q40">H40</f>
        <v>328140</v>
      </c>
      <c r="I39" s="135">
        <f t="shared" si="14"/>
        <v>0</v>
      </c>
      <c r="J39" s="135">
        <f t="shared" si="14"/>
        <v>0</v>
      </c>
      <c r="K39" s="135">
        <f t="shared" si="14"/>
        <v>344024</v>
      </c>
      <c r="L39" s="135">
        <f>L40</f>
        <v>344024</v>
      </c>
      <c r="M39" s="135">
        <f t="shared" si="14"/>
        <v>0</v>
      </c>
      <c r="N39" s="135">
        <f t="shared" si="14"/>
        <v>0</v>
      </c>
      <c r="O39" s="135">
        <f t="shared" si="14"/>
        <v>0</v>
      </c>
      <c r="P39" s="135">
        <f t="shared" si="14"/>
        <v>344024</v>
      </c>
      <c r="Q39" s="135">
        <f t="shared" si="9"/>
        <v>735187</v>
      </c>
    </row>
    <row r="40" spans="1:17" s="137" customFormat="1" ht="24" customHeight="1">
      <c r="A40" s="134" t="s">
        <v>226</v>
      </c>
      <c r="B40" s="134" t="s">
        <v>226</v>
      </c>
      <c r="C40" s="353" t="s">
        <v>432</v>
      </c>
      <c r="D40" s="354"/>
      <c r="E40" s="355"/>
      <c r="F40" s="135">
        <f>F41</f>
        <v>391163</v>
      </c>
      <c r="G40" s="135">
        <f>G41</f>
        <v>391163</v>
      </c>
      <c r="H40" s="135">
        <f t="shared" si="14"/>
        <v>328140</v>
      </c>
      <c r="I40" s="135">
        <f t="shared" si="14"/>
        <v>0</v>
      </c>
      <c r="J40" s="135">
        <f t="shared" si="14"/>
        <v>0</v>
      </c>
      <c r="K40" s="135">
        <f t="shared" si="14"/>
        <v>344024</v>
      </c>
      <c r="L40" s="135">
        <f t="shared" si="14"/>
        <v>344024</v>
      </c>
      <c r="M40" s="135">
        <f t="shared" si="14"/>
        <v>0</v>
      </c>
      <c r="N40" s="135">
        <f t="shared" si="14"/>
        <v>0</v>
      </c>
      <c r="O40" s="135">
        <f t="shared" si="14"/>
        <v>0</v>
      </c>
      <c r="P40" s="135">
        <f t="shared" si="14"/>
        <v>344024</v>
      </c>
      <c r="Q40" s="135">
        <f t="shared" si="14"/>
        <v>735187</v>
      </c>
    </row>
    <row r="41" spans="1:17" s="139" customFormat="1" ht="20.25" customHeight="1">
      <c r="A41" s="145" t="s">
        <v>225</v>
      </c>
      <c r="B41" s="145" t="s">
        <v>225</v>
      </c>
      <c r="C41" s="144">
        <v>1000</v>
      </c>
      <c r="D41" s="309" t="s">
        <v>350</v>
      </c>
      <c r="E41" s="309"/>
      <c r="F41" s="53">
        <f aca="true" t="shared" si="15" ref="F41:Q41">F42+F43+F44+F52</f>
        <v>391163</v>
      </c>
      <c r="G41" s="53">
        <f t="shared" si="15"/>
        <v>391163</v>
      </c>
      <c r="H41" s="53">
        <f t="shared" si="15"/>
        <v>328140</v>
      </c>
      <c r="I41" s="53">
        <f t="shared" si="15"/>
        <v>0</v>
      </c>
      <c r="J41" s="53">
        <f t="shared" si="15"/>
        <v>0</v>
      </c>
      <c r="K41" s="53">
        <f t="shared" si="15"/>
        <v>344024</v>
      </c>
      <c r="L41" s="53">
        <f t="shared" si="15"/>
        <v>344024</v>
      </c>
      <c r="M41" s="53">
        <f t="shared" si="15"/>
        <v>0</v>
      </c>
      <c r="N41" s="53">
        <f t="shared" si="15"/>
        <v>0</v>
      </c>
      <c r="O41" s="53">
        <f t="shared" si="15"/>
        <v>0</v>
      </c>
      <c r="P41" s="53">
        <f t="shared" si="15"/>
        <v>344024</v>
      </c>
      <c r="Q41" s="53">
        <f t="shared" si="15"/>
        <v>735187</v>
      </c>
    </row>
    <row r="42" spans="1:17" s="129" customFormat="1" ht="35.25" customHeight="1">
      <c r="A42" s="146" t="s">
        <v>224</v>
      </c>
      <c r="B42" s="146" t="s">
        <v>224</v>
      </c>
      <c r="C42" s="141">
        <v>1020</v>
      </c>
      <c r="D42" s="140" t="s">
        <v>319</v>
      </c>
      <c r="E42" s="140" t="s">
        <v>121</v>
      </c>
      <c r="F42" s="151">
        <f>15442+25721+350000</f>
        <v>391163</v>
      </c>
      <c r="G42" s="151">
        <f>15442+25721+350000</f>
        <v>391163</v>
      </c>
      <c r="H42" s="265">
        <f>12657+21083+294400</f>
        <v>328140</v>
      </c>
      <c r="I42" s="54"/>
      <c r="J42" s="54"/>
      <c r="K42" s="54">
        <f>-4046+348070</f>
        <v>344024</v>
      </c>
      <c r="L42" s="54">
        <f>-4046+348070</f>
        <v>344024</v>
      </c>
      <c r="M42" s="54"/>
      <c r="N42" s="54"/>
      <c r="O42" s="54"/>
      <c r="P42" s="54">
        <f>-4046+348070</f>
        <v>344024</v>
      </c>
      <c r="Q42" s="54">
        <f>F42+K42</f>
        <v>735187</v>
      </c>
    </row>
    <row r="43" spans="1:17" ht="21" customHeight="1" hidden="1">
      <c r="A43" s="146" t="s">
        <v>228</v>
      </c>
      <c r="B43" s="146" t="s">
        <v>228</v>
      </c>
      <c r="C43" s="152">
        <v>1150</v>
      </c>
      <c r="D43" s="147" t="s">
        <v>320</v>
      </c>
      <c r="E43" s="152" t="s">
        <v>379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4">
        <f t="shared" si="9"/>
        <v>0</v>
      </c>
    </row>
    <row r="44" spans="1:17" s="139" customFormat="1" ht="20.25" customHeight="1" hidden="1">
      <c r="A44" s="145" t="s">
        <v>229</v>
      </c>
      <c r="B44" s="145" t="s">
        <v>229</v>
      </c>
      <c r="C44" s="150">
        <v>1160</v>
      </c>
      <c r="D44" s="342" t="s">
        <v>380</v>
      </c>
      <c r="E44" s="343"/>
      <c r="F44" s="53">
        <f>F45+F49</f>
        <v>0</v>
      </c>
      <c r="G44" s="53">
        <f aca="true" t="shared" si="16" ref="G44:P44">G45+G49</f>
        <v>0</v>
      </c>
      <c r="H44" s="53">
        <f t="shared" si="16"/>
        <v>0</v>
      </c>
      <c r="I44" s="53">
        <f t="shared" si="16"/>
        <v>0</v>
      </c>
      <c r="J44" s="53">
        <f t="shared" si="16"/>
        <v>0</v>
      </c>
      <c r="K44" s="53">
        <f t="shared" si="16"/>
        <v>0</v>
      </c>
      <c r="L44" s="53"/>
      <c r="M44" s="53">
        <f t="shared" si="16"/>
        <v>0</v>
      </c>
      <c r="N44" s="53">
        <f t="shared" si="16"/>
        <v>0</v>
      </c>
      <c r="O44" s="53">
        <f t="shared" si="16"/>
        <v>0</v>
      </c>
      <c r="P44" s="53">
        <f t="shared" si="16"/>
        <v>0</v>
      </c>
      <c r="Q44" s="53">
        <f t="shared" si="9"/>
        <v>0</v>
      </c>
    </row>
    <row r="45" spans="1:17" ht="25.5" customHeight="1" hidden="1">
      <c r="A45" s="330" t="s">
        <v>230</v>
      </c>
      <c r="B45" s="330" t="s">
        <v>230</v>
      </c>
      <c r="C45" s="344">
        <v>1161</v>
      </c>
      <c r="D45" s="140" t="s">
        <v>320</v>
      </c>
      <c r="E45" s="152" t="s">
        <v>302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4">
        <f t="shared" si="9"/>
        <v>0</v>
      </c>
    </row>
    <row r="46" spans="1:17" ht="27.75" customHeight="1" hidden="1">
      <c r="A46" s="331"/>
      <c r="B46" s="331"/>
      <c r="C46" s="345"/>
      <c r="D46" s="140" t="s">
        <v>398</v>
      </c>
      <c r="E46" s="153" t="s">
        <v>437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4">
        <f t="shared" si="9"/>
        <v>0</v>
      </c>
    </row>
    <row r="47" spans="1:17" ht="34.5" customHeight="1" hidden="1">
      <c r="A47" s="331"/>
      <c r="B47" s="331"/>
      <c r="C47" s="345"/>
      <c r="D47" s="140" t="s">
        <v>399</v>
      </c>
      <c r="E47" s="153" t="s">
        <v>438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4">
        <f t="shared" si="9"/>
        <v>0</v>
      </c>
    </row>
    <row r="48" spans="1:17" ht="18.75" customHeight="1" hidden="1">
      <c r="A48" s="332"/>
      <c r="B48" s="332"/>
      <c r="C48" s="346"/>
      <c r="D48" s="140" t="s">
        <v>400</v>
      </c>
      <c r="E48" s="153" t="s">
        <v>439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4">
        <f t="shared" si="9"/>
        <v>0</v>
      </c>
    </row>
    <row r="49" spans="1:17" ht="24.75" customHeight="1" hidden="1">
      <c r="A49" s="330" t="s">
        <v>231</v>
      </c>
      <c r="B49" s="330" t="s">
        <v>231</v>
      </c>
      <c r="C49" s="344">
        <v>1162</v>
      </c>
      <c r="D49" s="147" t="s">
        <v>320</v>
      </c>
      <c r="E49" s="152" t="s">
        <v>24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4">
        <f t="shared" si="9"/>
        <v>0</v>
      </c>
    </row>
    <row r="50" spans="1:17" ht="35.25" customHeight="1" hidden="1">
      <c r="A50" s="331"/>
      <c r="B50" s="331"/>
      <c r="C50" s="345"/>
      <c r="D50" s="147" t="s">
        <v>401</v>
      </c>
      <c r="E50" s="154" t="s">
        <v>435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4">
        <f t="shared" si="9"/>
        <v>0</v>
      </c>
    </row>
    <row r="51" spans="1:17" ht="33" customHeight="1" hidden="1">
      <c r="A51" s="332"/>
      <c r="B51" s="332"/>
      <c r="C51" s="346"/>
      <c r="D51" s="155" t="s">
        <v>402</v>
      </c>
      <c r="E51" s="153" t="s">
        <v>436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4">
        <f t="shared" si="9"/>
        <v>0</v>
      </c>
    </row>
    <row r="52" spans="1:17" ht="23.25" customHeight="1" hidden="1">
      <c r="A52" s="156" t="s">
        <v>411</v>
      </c>
      <c r="B52" s="156" t="s">
        <v>411</v>
      </c>
      <c r="C52" s="157" t="s">
        <v>90</v>
      </c>
      <c r="D52" s="342" t="s">
        <v>91</v>
      </c>
      <c r="E52" s="34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>
        <f t="shared" si="9"/>
        <v>0</v>
      </c>
    </row>
    <row r="53" spans="1:18" s="137" customFormat="1" ht="24.75" customHeight="1">
      <c r="A53" s="134" t="s">
        <v>232</v>
      </c>
      <c r="B53" s="134" t="s">
        <v>232</v>
      </c>
      <c r="C53" s="353" t="s">
        <v>433</v>
      </c>
      <c r="D53" s="354"/>
      <c r="E53" s="355"/>
      <c r="F53" s="135">
        <f>F54</f>
        <v>5319</v>
      </c>
      <c r="G53" s="135">
        <f aca="true" t="shared" si="17" ref="G53:P54">G54</f>
        <v>5319</v>
      </c>
      <c r="H53" s="135">
        <f t="shared" si="17"/>
        <v>0</v>
      </c>
      <c r="I53" s="135">
        <f t="shared" si="17"/>
        <v>0</v>
      </c>
      <c r="J53" s="135">
        <f t="shared" si="17"/>
        <v>0</v>
      </c>
      <c r="K53" s="135">
        <f t="shared" si="17"/>
        <v>0</v>
      </c>
      <c r="L53" s="135"/>
      <c r="M53" s="135">
        <f t="shared" si="17"/>
        <v>0</v>
      </c>
      <c r="N53" s="135">
        <f t="shared" si="17"/>
        <v>0</v>
      </c>
      <c r="O53" s="135">
        <f t="shared" si="17"/>
        <v>0</v>
      </c>
      <c r="P53" s="135">
        <f t="shared" si="17"/>
        <v>0</v>
      </c>
      <c r="Q53" s="135">
        <f t="shared" si="9"/>
        <v>5319</v>
      </c>
      <c r="R53" s="158"/>
    </row>
    <row r="54" spans="1:19" s="137" customFormat="1" ht="24.75" customHeight="1">
      <c r="A54" s="134" t="s">
        <v>233</v>
      </c>
      <c r="B54" s="134" t="s">
        <v>233</v>
      </c>
      <c r="C54" s="353" t="s">
        <v>434</v>
      </c>
      <c r="D54" s="354"/>
      <c r="E54" s="355"/>
      <c r="F54" s="135">
        <f>F55</f>
        <v>5319</v>
      </c>
      <c r="G54" s="135">
        <f t="shared" si="17"/>
        <v>5319</v>
      </c>
      <c r="H54" s="135">
        <f t="shared" si="17"/>
        <v>0</v>
      </c>
      <c r="I54" s="135">
        <f t="shared" si="17"/>
        <v>0</v>
      </c>
      <c r="J54" s="135">
        <f t="shared" si="17"/>
        <v>0</v>
      </c>
      <c r="K54" s="135">
        <f t="shared" si="17"/>
        <v>0</v>
      </c>
      <c r="L54" s="135"/>
      <c r="M54" s="135">
        <f t="shared" si="17"/>
        <v>0</v>
      </c>
      <c r="N54" s="135">
        <f t="shared" si="17"/>
        <v>0</v>
      </c>
      <c r="O54" s="135">
        <f t="shared" si="17"/>
        <v>0</v>
      </c>
      <c r="P54" s="135">
        <f t="shared" si="17"/>
        <v>0</v>
      </c>
      <c r="Q54" s="135">
        <f t="shared" si="9"/>
        <v>5319</v>
      </c>
      <c r="S54" s="159"/>
    </row>
    <row r="55" spans="1:17" s="139" customFormat="1" ht="21.75" customHeight="1">
      <c r="A55" s="145" t="s">
        <v>381</v>
      </c>
      <c r="B55" s="145" t="s">
        <v>381</v>
      </c>
      <c r="C55" s="138" t="s">
        <v>358</v>
      </c>
      <c r="D55" s="340" t="s">
        <v>362</v>
      </c>
      <c r="E55" s="341"/>
      <c r="F55" s="53">
        <f>F56+F59+F66+F82+F62+F75+F81+F88+F84+F85+F87+F74</f>
        <v>5319</v>
      </c>
      <c r="G55" s="53">
        <f aca="true" t="shared" si="18" ref="G55:Q55">G56+G59+G66+G82+G62+G75+G81+G88+G84+G85+G87+G74</f>
        <v>5319</v>
      </c>
      <c r="H55" s="53">
        <f t="shared" si="18"/>
        <v>0</v>
      </c>
      <c r="I55" s="53">
        <f t="shared" si="18"/>
        <v>0</v>
      </c>
      <c r="J55" s="53">
        <f t="shared" si="18"/>
        <v>0</v>
      </c>
      <c r="K55" s="53">
        <f t="shared" si="18"/>
        <v>0</v>
      </c>
      <c r="L55" s="53">
        <f t="shared" si="18"/>
        <v>0</v>
      </c>
      <c r="M55" s="53">
        <f t="shared" si="18"/>
        <v>0</v>
      </c>
      <c r="N55" s="53">
        <f t="shared" si="18"/>
        <v>0</v>
      </c>
      <c r="O55" s="53">
        <f t="shared" si="18"/>
        <v>0</v>
      </c>
      <c r="P55" s="53">
        <f t="shared" si="18"/>
        <v>0</v>
      </c>
      <c r="Q55" s="53">
        <f t="shared" si="18"/>
        <v>5319</v>
      </c>
    </row>
    <row r="56" spans="1:17" s="139" customFormat="1" ht="55.5" customHeight="1" hidden="1">
      <c r="A56" s="145" t="s">
        <v>235</v>
      </c>
      <c r="B56" s="145" t="s">
        <v>235</v>
      </c>
      <c r="C56" s="150">
        <v>3010</v>
      </c>
      <c r="D56" s="347" t="s">
        <v>103</v>
      </c>
      <c r="E56" s="348"/>
      <c r="F56" s="53">
        <f>F57+F58</f>
        <v>0</v>
      </c>
      <c r="G56" s="53">
        <f aca="true" t="shared" si="19" ref="G56:Q56">G57+G58</f>
        <v>0</v>
      </c>
      <c r="H56" s="53">
        <f t="shared" si="19"/>
        <v>0</v>
      </c>
      <c r="I56" s="53">
        <f t="shared" si="19"/>
        <v>0</v>
      </c>
      <c r="J56" s="53">
        <f t="shared" si="19"/>
        <v>0</v>
      </c>
      <c r="K56" s="53">
        <f t="shared" si="19"/>
        <v>0</v>
      </c>
      <c r="L56" s="53">
        <f t="shared" si="19"/>
        <v>0</v>
      </c>
      <c r="M56" s="53">
        <f t="shared" si="19"/>
        <v>0</v>
      </c>
      <c r="N56" s="53">
        <f t="shared" si="19"/>
        <v>0</v>
      </c>
      <c r="O56" s="53">
        <f t="shared" si="19"/>
        <v>0</v>
      </c>
      <c r="P56" s="53">
        <f t="shared" si="19"/>
        <v>0</v>
      </c>
      <c r="Q56" s="53">
        <f t="shared" si="19"/>
        <v>0</v>
      </c>
    </row>
    <row r="57" spans="1:17" s="129" customFormat="1" ht="46.5" customHeight="1" hidden="1">
      <c r="A57" s="146" t="s">
        <v>236</v>
      </c>
      <c r="B57" s="146" t="s">
        <v>236</v>
      </c>
      <c r="C57" s="141">
        <v>3011</v>
      </c>
      <c r="D57" s="140" t="s">
        <v>313</v>
      </c>
      <c r="E57" s="160" t="s">
        <v>305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>
        <f t="shared" si="9"/>
        <v>0</v>
      </c>
    </row>
    <row r="58" spans="1:17" s="129" customFormat="1" ht="45" customHeight="1" hidden="1">
      <c r="A58" s="146" t="s">
        <v>237</v>
      </c>
      <c r="B58" s="146" t="s">
        <v>237</v>
      </c>
      <c r="C58" s="141">
        <v>3012</v>
      </c>
      <c r="D58" s="140" t="s">
        <v>321</v>
      </c>
      <c r="E58" s="160" t="s">
        <v>306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>
        <f>F58+K58</f>
        <v>0</v>
      </c>
    </row>
    <row r="59" spans="1:17" s="139" customFormat="1" ht="42.75" customHeight="1" hidden="1">
      <c r="A59" s="145" t="s">
        <v>238</v>
      </c>
      <c r="B59" s="145" t="s">
        <v>238</v>
      </c>
      <c r="C59" s="150">
        <v>3020</v>
      </c>
      <c r="D59" s="349" t="s">
        <v>324</v>
      </c>
      <c r="E59" s="350"/>
      <c r="F59" s="53">
        <f>F60+F61</f>
        <v>0</v>
      </c>
      <c r="G59" s="53">
        <f aca="true" t="shared" si="20" ref="G59:Q59">G60+G61</f>
        <v>0</v>
      </c>
      <c r="H59" s="53">
        <f t="shared" si="20"/>
        <v>0</v>
      </c>
      <c r="I59" s="53">
        <f t="shared" si="20"/>
        <v>0</v>
      </c>
      <c r="J59" s="53">
        <f t="shared" si="20"/>
        <v>0</v>
      </c>
      <c r="K59" s="53">
        <f t="shared" si="20"/>
        <v>0</v>
      </c>
      <c r="L59" s="53">
        <f t="shared" si="20"/>
        <v>0</v>
      </c>
      <c r="M59" s="53">
        <f t="shared" si="20"/>
        <v>0</v>
      </c>
      <c r="N59" s="53">
        <f t="shared" si="20"/>
        <v>0</v>
      </c>
      <c r="O59" s="53">
        <f t="shared" si="20"/>
        <v>0</v>
      </c>
      <c r="P59" s="53">
        <f t="shared" si="20"/>
        <v>0</v>
      </c>
      <c r="Q59" s="53">
        <f t="shared" si="20"/>
        <v>0</v>
      </c>
    </row>
    <row r="60" spans="1:17" s="129" customFormat="1" ht="51" customHeight="1" hidden="1">
      <c r="A60" s="146" t="s">
        <v>239</v>
      </c>
      <c r="B60" s="146" t="s">
        <v>239</v>
      </c>
      <c r="C60" s="141">
        <v>3021</v>
      </c>
      <c r="D60" s="140" t="s">
        <v>313</v>
      </c>
      <c r="E60" s="160" t="s">
        <v>325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f>F60+K60</f>
        <v>0</v>
      </c>
    </row>
    <row r="61" spans="1:17" s="129" customFormat="1" ht="40.5" customHeight="1" hidden="1">
      <c r="A61" s="161" t="s">
        <v>240</v>
      </c>
      <c r="B61" s="161" t="s">
        <v>240</v>
      </c>
      <c r="C61" s="162">
        <v>3022</v>
      </c>
      <c r="D61" s="163" t="s">
        <v>321</v>
      </c>
      <c r="E61" s="162" t="s">
        <v>460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>
        <f>F61+K61</f>
        <v>0</v>
      </c>
    </row>
    <row r="62" spans="1:17" s="129" customFormat="1" ht="36.75" customHeight="1">
      <c r="A62" s="145" t="s">
        <v>182</v>
      </c>
      <c r="B62" s="145" t="s">
        <v>182</v>
      </c>
      <c r="C62" s="150">
        <v>3030</v>
      </c>
      <c r="D62" s="340" t="s">
        <v>326</v>
      </c>
      <c r="E62" s="341"/>
      <c r="F62" s="18">
        <f>F63+F65+F64</f>
        <v>5319</v>
      </c>
      <c r="G62" s="18">
        <f>G63+G65+G64</f>
        <v>5319</v>
      </c>
      <c r="H62" s="18">
        <f aca="true" t="shared" si="21" ref="H62:P62">H63+H65</f>
        <v>0</v>
      </c>
      <c r="I62" s="18">
        <f t="shared" si="21"/>
        <v>0</v>
      </c>
      <c r="J62" s="18">
        <f t="shared" si="21"/>
        <v>0</v>
      </c>
      <c r="K62" s="18">
        <f t="shared" si="21"/>
        <v>0</v>
      </c>
      <c r="L62" s="18">
        <f t="shared" si="21"/>
        <v>0</v>
      </c>
      <c r="M62" s="18">
        <f t="shared" si="21"/>
        <v>0</v>
      </c>
      <c r="N62" s="18">
        <f t="shared" si="21"/>
        <v>0</v>
      </c>
      <c r="O62" s="18">
        <f t="shared" si="21"/>
        <v>0</v>
      </c>
      <c r="P62" s="18">
        <f t="shared" si="21"/>
        <v>0</v>
      </c>
      <c r="Q62" s="18">
        <f>Q63+Q65+Q64</f>
        <v>5319</v>
      </c>
    </row>
    <row r="63" spans="1:17" s="129" customFormat="1" ht="26.25" customHeight="1" hidden="1">
      <c r="A63" s="164" t="s">
        <v>183</v>
      </c>
      <c r="B63" s="164" t="s">
        <v>183</v>
      </c>
      <c r="C63" s="152">
        <v>3032</v>
      </c>
      <c r="D63" s="165" t="s">
        <v>312</v>
      </c>
      <c r="E63" s="148" t="s">
        <v>327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>
        <f aca="true" t="shared" si="22" ref="Q63:Q74">F63+K63</f>
        <v>0</v>
      </c>
    </row>
    <row r="64" spans="1:17" s="129" customFormat="1" ht="26.25" customHeight="1">
      <c r="A64" s="164"/>
      <c r="B64" s="164" t="s">
        <v>40</v>
      </c>
      <c r="C64" s="152">
        <v>3032</v>
      </c>
      <c r="D64" s="165" t="s">
        <v>312</v>
      </c>
      <c r="E64" s="148" t="s">
        <v>41</v>
      </c>
      <c r="F64" s="19">
        <v>5319</v>
      </c>
      <c r="G64" s="19">
        <v>5319</v>
      </c>
      <c r="H64" s="19"/>
      <c r="I64" s="19"/>
      <c r="J64" s="19"/>
      <c r="K64" s="19"/>
      <c r="L64" s="19"/>
      <c r="M64" s="19"/>
      <c r="N64" s="19"/>
      <c r="O64" s="19"/>
      <c r="P64" s="19"/>
      <c r="Q64" s="19">
        <f>F64+K64</f>
        <v>5319</v>
      </c>
    </row>
    <row r="65" spans="1:17" s="129" customFormat="1" ht="35.25" customHeight="1" hidden="1">
      <c r="A65" s="164" t="s">
        <v>184</v>
      </c>
      <c r="B65" s="164" t="s">
        <v>184</v>
      </c>
      <c r="C65" s="152">
        <v>3035</v>
      </c>
      <c r="D65" s="165" t="s">
        <v>312</v>
      </c>
      <c r="E65" s="166" t="s">
        <v>464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f t="shared" si="22"/>
        <v>0</v>
      </c>
    </row>
    <row r="66" spans="1:17" s="139" customFormat="1" ht="38.25" customHeight="1" hidden="1">
      <c r="A66" s="167" t="s">
        <v>241</v>
      </c>
      <c r="B66" s="167" t="s">
        <v>241</v>
      </c>
      <c r="C66" s="168">
        <v>3040</v>
      </c>
      <c r="D66" s="317" t="s">
        <v>328</v>
      </c>
      <c r="E66" s="318"/>
      <c r="F66" s="18">
        <f>F67+F68+F69+F70+F71+F72+F73</f>
        <v>0</v>
      </c>
      <c r="G66" s="18">
        <f aca="true" t="shared" si="23" ref="G66:Q66">G67+G68+G69+G70+G71+G72+G73</f>
        <v>0</v>
      </c>
      <c r="H66" s="18">
        <f t="shared" si="23"/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  <c r="Q66" s="18">
        <f t="shared" si="23"/>
        <v>0</v>
      </c>
    </row>
    <row r="67" spans="1:17" s="129" customFormat="1" ht="25.5" customHeight="1" hidden="1">
      <c r="A67" s="161" t="s">
        <v>242</v>
      </c>
      <c r="B67" s="161" t="s">
        <v>242</v>
      </c>
      <c r="C67" s="162">
        <v>3041</v>
      </c>
      <c r="D67" s="163" t="s">
        <v>318</v>
      </c>
      <c r="E67" s="162" t="s">
        <v>329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f t="shared" si="22"/>
        <v>0</v>
      </c>
    </row>
    <row r="68" spans="1:17" s="129" customFormat="1" ht="30" customHeight="1" hidden="1">
      <c r="A68" s="161" t="s">
        <v>243</v>
      </c>
      <c r="B68" s="161" t="s">
        <v>243</v>
      </c>
      <c r="C68" s="162">
        <v>3042</v>
      </c>
      <c r="D68" s="165" t="s">
        <v>318</v>
      </c>
      <c r="E68" s="162" t="s">
        <v>330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si="22"/>
        <v>0</v>
      </c>
    </row>
    <row r="69" spans="1:17" s="129" customFormat="1" ht="30" customHeight="1" hidden="1">
      <c r="A69" s="161" t="s">
        <v>244</v>
      </c>
      <c r="B69" s="161" t="s">
        <v>244</v>
      </c>
      <c r="C69" s="162">
        <v>3043</v>
      </c>
      <c r="D69" s="163" t="s">
        <v>318</v>
      </c>
      <c r="E69" s="162" t="s">
        <v>449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f t="shared" si="22"/>
        <v>0</v>
      </c>
    </row>
    <row r="70" spans="1:17" s="129" customFormat="1" ht="28.5" customHeight="1" hidden="1">
      <c r="A70" s="161" t="s">
        <v>245</v>
      </c>
      <c r="B70" s="161" t="s">
        <v>245</v>
      </c>
      <c r="C70" s="162">
        <v>3044</v>
      </c>
      <c r="D70" s="163" t="s">
        <v>318</v>
      </c>
      <c r="E70" s="162" t="s">
        <v>456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>
        <f t="shared" si="22"/>
        <v>0</v>
      </c>
    </row>
    <row r="71" spans="1:17" s="129" customFormat="1" ht="27.75" customHeight="1" hidden="1">
      <c r="A71" s="161" t="s">
        <v>246</v>
      </c>
      <c r="B71" s="161" t="s">
        <v>246</v>
      </c>
      <c r="C71" s="162">
        <v>3045</v>
      </c>
      <c r="D71" s="163" t="s">
        <v>318</v>
      </c>
      <c r="E71" s="162" t="s">
        <v>457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f t="shared" si="22"/>
        <v>0</v>
      </c>
    </row>
    <row r="72" spans="1:17" s="129" customFormat="1" ht="27.75" customHeight="1" hidden="1">
      <c r="A72" s="161" t="s">
        <v>247</v>
      </c>
      <c r="B72" s="161" t="s">
        <v>247</v>
      </c>
      <c r="C72" s="162">
        <v>3046</v>
      </c>
      <c r="D72" s="163" t="s">
        <v>318</v>
      </c>
      <c r="E72" s="162" t="s">
        <v>458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f t="shared" si="22"/>
        <v>0</v>
      </c>
    </row>
    <row r="73" spans="1:17" s="129" customFormat="1" ht="30" customHeight="1" hidden="1">
      <c r="A73" s="161" t="s">
        <v>260</v>
      </c>
      <c r="B73" s="161" t="s">
        <v>260</v>
      </c>
      <c r="C73" s="162">
        <v>3047</v>
      </c>
      <c r="D73" s="163" t="s">
        <v>318</v>
      </c>
      <c r="E73" s="162" t="s">
        <v>459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>
        <f t="shared" si="22"/>
        <v>0</v>
      </c>
    </row>
    <row r="74" spans="1:17" s="139" customFormat="1" ht="31.5" customHeight="1" hidden="1">
      <c r="A74" s="167" t="s">
        <v>262</v>
      </c>
      <c r="B74" s="167" t="s">
        <v>262</v>
      </c>
      <c r="C74" s="168">
        <v>3050</v>
      </c>
      <c r="D74" s="169" t="s">
        <v>312</v>
      </c>
      <c r="E74" s="168" t="s">
        <v>448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f t="shared" si="22"/>
        <v>0</v>
      </c>
    </row>
    <row r="75" spans="1:17" s="139" customFormat="1" ht="95.25" customHeight="1" hidden="1">
      <c r="A75" s="167" t="s">
        <v>261</v>
      </c>
      <c r="B75" s="167" t="s">
        <v>261</v>
      </c>
      <c r="C75" s="168">
        <v>3080</v>
      </c>
      <c r="D75" s="319" t="s">
        <v>0</v>
      </c>
      <c r="E75" s="320"/>
      <c r="F75" s="18">
        <f>F76+F77+F78+F80+F79</f>
        <v>0</v>
      </c>
      <c r="G75" s="18">
        <f>G76+G77+G78+G80+G79</f>
        <v>0</v>
      </c>
      <c r="H75" s="18">
        <f aca="true" t="shared" si="24" ref="H75:P75">H76+H77+H78+H80</f>
        <v>0</v>
      </c>
      <c r="I75" s="18">
        <f t="shared" si="24"/>
        <v>0</v>
      </c>
      <c r="J75" s="18">
        <f t="shared" si="24"/>
        <v>0</v>
      </c>
      <c r="K75" s="18">
        <f t="shared" si="24"/>
        <v>0</v>
      </c>
      <c r="L75" s="18"/>
      <c r="M75" s="18">
        <f t="shared" si="24"/>
        <v>0</v>
      </c>
      <c r="N75" s="18">
        <f t="shared" si="24"/>
        <v>0</v>
      </c>
      <c r="O75" s="18">
        <f t="shared" si="24"/>
        <v>0</v>
      </c>
      <c r="P75" s="18">
        <f t="shared" si="24"/>
        <v>0</v>
      </c>
      <c r="Q75" s="18">
        <f>Q76+Q77+Q78+Q80+Q79</f>
        <v>0</v>
      </c>
    </row>
    <row r="76" spans="1:17" s="129" customFormat="1" ht="37.5" customHeight="1" hidden="1">
      <c r="A76" s="161" t="s">
        <v>1</v>
      </c>
      <c r="B76" s="161" t="s">
        <v>1</v>
      </c>
      <c r="C76" s="162">
        <v>3081</v>
      </c>
      <c r="D76" s="165" t="s">
        <v>314</v>
      </c>
      <c r="E76" s="162" t="s">
        <v>331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>
        <f aca="true" t="shared" si="25" ref="Q76:Q87">F76+K76</f>
        <v>0</v>
      </c>
    </row>
    <row r="77" spans="1:17" s="129" customFormat="1" ht="55.5" customHeight="1" hidden="1">
      <c r="A77" s="161" t="s">
        <v>351</v>
      </c>
      <c r="B77" s="161" t="s">
        <v>351</v>
      </c>
      <c r="C77" s="162">
        <v>3082</v>
      </c>
      <c r="D77" s="165" t="s">
        <v>314</v>
      </c>
      <c r="E77" s="162" t="s">
        <v>334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f t="shared" si="25"/>
        <v>0</v>
      </c>
    </row>
    <row r="78" spans="1:17" s="129" customFormat="1" ht="36.75" customHeight="1" hidden="1">
      <c r="A78" s="161" t="s">
        <v>2</v>
      </c>
      <c r="B78" s="161" t="s">
        <v>2</v>
      </c>
      <c r="C78" s="162">
        <v>3083</v>
      </c>
      <c r="D78" s="165" t="s">
        <v>314</v>
      </c>
      <c r="E78" s="162" t="s">
        <v>332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f t="shared" si="25"/>
        <v>0</v>
      </c>
    </row>
    <row r="79" spans="1:17" s="129" customFormat="1" ht="42" customHeight="1" hidden="1">
      <c r="A79" s="161" t="s">
        <v>303</v>
      </c>
      <c r="B79" s="161" t="s">
        <v>303</v>
      </c>
      <c r="C79" s="162">
        <v>3084</v>
      </c>
      <c r="D79" s="165" t="s">
        <v>471</v>
      </c>
      <c r="E79" s="162" t="s">
        <v>333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f t="shared" si="25"/>
        <v>0</v>
      </c>
    </row>
    <row r="80" spans="1:17" s="129" customFormat="1" ht="52.5" customHeight="1" hidden="1">
      <c r="A80" s="161" t="s">
        <v>3</v>
      </c>
      <c r="B80" s="161" t="s">
        <v>3</v>
      </c>
      <c r="C80" s="162">
        <v>3085</v>
      </c>
      <c r="D80" s="147" t="s">
        <v>314</v>
      </c>
      <c r="E80" s="162" t="s">
        <v>4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f t="shared" si="25"/>
        <v>0</v>
      </c>
    </row>
    <row r="81" spans="1:17" s="139" customFormat="1" ht="37.5" customHeight="1" hidden="1">
      <c r="A81" s="167" t="s">
        <v>263</v>
      </c>
      <c r="B81" s="167" t="s">
        <v>263</v>
      </c>
      <c r="C81" s="168">
        <v>3090</v>
      </c>
      <c r="D81" s="169" t="s">
        <v>313</v>
      </c>
      <c r="E81" s="168" t="s">
        <v>335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f t="shared" si="25"/>
        <v>0</v>
      </c>
    </row>
    <row r="82" spans="1:17" s="139" customFormat="1" ht="46.5" customHeight="1" hidden="1">
      <c r="A82" s="167" t="s">
        <v>264</v>
      </c>
      <c r="B82" s="167" t="s">
        <v>264</v>
      </c>
      <c r="C82" s="168">
        <v>3100</v>
      </c>
      <c r="D82" s="317" t="s">
        <v>382</v>
      </c>
      <c r="E82" s="318"/>
      <c r="F82" s="18">
        <f>F83</f>
        <v>0</v>
      </c>
      <c r="G82" s="18">
        <f aca="true" t="shared" si="26" ref="G82:P82">G83</f>
        <v>0</v>
      </c>
      <c r="H82" s="18">
        <f t="shared" si="26"/>
        <v>0</v>
      </c>
      <c r="I82" s="18">
        <f t="shared" si="26"/>
        <v>0</v>
      </c>
      <c r="J82" s="18">
        <f t="shared" si="26"/>
        <v>0</v>
      </c>
      <c r="K82" s="18">
        <f t="shared" si="26"/>
        <v>0</v>
      </c>
      <c r="L82" s="18"/>
      <c r="M82" s="18">
        <f t="shared" si="26"/>
        <v>0</v>
      </c>
      <c r="N82" s="18">
        <f t="shared" si="26"/>
        <v>0</v>
      </c>
      <c r="O82" s="18">
        <f t="shared" si="26"/>
        <v>0</v>
      </c>
      <c r="P82" s="18">
        <f t="shared" si="26"/>
        <v>0</v>
      </c>
      <c r="Q82" s="18">
        <f t="shared" si="25"/>
        <v>0</v>
      </c>
    </row>
    <row r="83" spans="1:17" s="129" customFormat="1" ht="47.25" customHeight="1" hidden="1">
      <c r="A83" s="161" t="s">
        <v>265</v>
      </c>
      <c r="B83" s="161" t="s">
        <v>265</v>
      </c>
      <c r="C83" s="162">
        <v>3104</v>
      </c>
      <c r="D83" s="163" t="s">
        <v>322</v>
      </c>
      <c r="E83" s="162" t="s">
        <v>461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f t="shared" si="25"/>
        <v>0</v>
      </c>
    </row>
    <row r="84" spans="1:17" s="139" customFormat="1" ht="60.75" customHeight="1" hidden="1">
      <c r="A84" s="167" t="s">
        <v>266</v>
      </c>
      <c r="B84" s="167" t="s">
        <v>266</v>
      </c>
      <c r="C84" s="168">
        <v>3160</v>
      </c>
      <c r="D84" s="168">
        <v>1010</v>
      </c>
      <c r="E84" s="171" t="s">
        <v>383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>
        <f t="shared" si="25"/>
        <v>0</v>
      </c>
    </row>
    <row r="85" spans="1:17" s="139" customFormat="1" ht="34.5" customHeight="1" hidden="1">
      <c r="A85" s="167" t="s">
        <v>267</v>
      </c>
      <c r="B85" s="167" t="s">
        <v>267</v>
      </c>
      <c r="C85" s="168">
        <v>3170</v>
      </c>
      <c r="D85" s="317" t="s">
        <v>384</v>
      </c>
      <c r="E85" s="369"/>
      <c r="F85" s="18">
        <f>F86</f>
        <v>0</v>
      </c>
      <c r="G85" s="18">
        <f aca="true" t="shared" si="27" ref="G85:P85">G86</f>
        <v>0</v>
      </c>
      <c r="H85" s="18">
        <f t="shared" si="27"/>
        <v>0</v>
      </c>
      <c r="I85" s="18">
        <f t="shared" si="27"/>
        <v>0</v>
      </c>
      <c r="J85" s="18">
        <f t="shared" si="27"/>
        <v>0</v>
      </c>
      <c r="K85" s="18">
        <f t="shared" si="27"/>
        <v>0</v>
      </c>
      <c r="L85" s="18">
        <f t="shared" si="27"/>
        <v>0</v>
      </c>
      <c r="M85" s="18">
        <f t="shared" si="27"/>
        <v>0</v>
      </c>
      <c r="N85" s="18">
        <f t="shared" si="27"/>
        <v>0</v>
      </c>
      <c r="O85" s="18">
        <f t="shared" si="27"/>
        <v>0</v>
      </c>
      <c r="P85" s="18">
        <f t="shared" si="27"/>
        <v>0</v>
      </c>
      <c r="Q85" s="18">
        <f t="shared" si="25"/>
        <v>0</v>
      </c>
    </row>
    <row r="86" spans="1:17" ht="45.75" customHeight="1" hidden="1">
      <c r="A86" s="161" t="s">
        <v>268</v>
      </c>
      <c r="B86" s="161" t="s">
        <v>268</v>
      </c>
      <c r="C86" s="162">
        <v>3171</v>
      </c>
      <c r="D86" s="163" t="s">
        <v>314</v>
      </c>
      <c r="E86" s="162" t="s">
        <v>385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>
        <f t="shared" si="25"/>
        <v>0</v>
      </c>
    </row>
    <row r="87" spans="1:17" s="139" customFormat="1" ht="114.75" customHeight="1" hidden="1">
      <c r="A87" s="145" t="s">
        <v>234</v>
      </c>
      <c r="B87" s="145" t="s">
        <v>234</v>
      </c>
      <c r="C87" s="150">
        <v>3230</v>
      </c>
      <c r="D87" s="138" t="s">
        <v>318</v>
      </c>
      <c r="E87" s="150" t="s">
        <v>104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>
        <f t="shared" si="25"/>
        <v>0</v>
      </c>
    </row>
    <row r="88" spans="1:17" s="139" customFormat="1" ht="19.5" customHeight="1" hidden="1">
      <c r="A88" s="167" t="s">
        <v>269</v>
      </c>
      <c r="B88" s="167" t="s">
        <v>269</v>
      </c>
      <c r="C88" s="168">
        <v>3240</v>
      </c>
      <c r="D88" s="317" t="s">
        <v>221</v>
      </c>
      <c r="E88" s="339"/>
      <c r="F88" s="18">
        <f>F89</f>
        <v>0</v>
      </c>
      <c r="G88" s="18">
        <f>G89</f>
        <v>0</v>
      </c>
      <c r="H88" s="18"/>
      <c r="I88" s="18"/>
      <c r="J88" s="18"/>
      <c r="K88" s="18"/>
      <c r="L88" s="18"/>
      <c r="M88" s="18"/>
      <c r="N88" s="18"/>
      <c r="O88" s="18"/>
      <c r="P88" s="18"/>
      <c r="Q88" s="18">
        <f>Q89</f>
        <v>0</v>
      </c>
    </row>
    <row r="89" spans="1:17" ht="34.5" customHeight="1" hidden="1">
      <c r="A89" s="310" t="s">
        <v>270</v>
      </c>
      <c r="B89" s="310" t="s">
        <v>270</v>
      </c>
      <c r="C89" s="324">
        <v>3242</v>
      </c>
      <c r="D89" s="336" t="s">
        <v>308</v>
      </c>
      <c r="E89" s="172" t="s">
        <v>396</v>
      </c>
      <c r="F89" s="20">
        <f>F90+F91+F93+F92</f>
        <v>0</v>
      </c>
      <c r="G89" s="20">
        <f>G90+G91+G93+G92</f>
        <v>0</v>
      </c>
      <c r="H89" s="20"/>
      <c r="I89" s="20"/>
      <c r="J89" s="20"/>
      <c r="K89" s="20"/>
      <c r="L89" s="20"/>
      <c r="M89" s="20"/>
      <c r="N89" s="20"/>
      <c r="O89" s="20"/>
      <c r="P89" s="20"/>
      <c r="Q89" s="19">
        <f>F89+K89</f>
        <v>0</v>
      </c>
    </row>
    <row r="90" spans="1:17" ht="33.75" customHeight="1" hidden="1">
      <c r="A90" s="311"/>
      <c r="B90" s="311"/>
      <c r="C90" s="325"/>
      <c r="D90" s="337"/>
      <c r="E90" s="173" t="s">
        <v>98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9">
        <f>F90+K90</f>
        <v>0</v>
      </c>
    </row>
    <row r="91" spans="1:17" ht="48.75" customHeight="1" hidden="1">
      <c r="A91" s="311"/>
      <c r="B91" s="311"/>
      <c r="C91" s="325"/>
      <c r="D91" s="337"/>
      <c r="E91" s="174" t="s">
        <v>397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9">
        <f>F91+K91</f>
        <v>0</v>
      </c>
    </row>
    <row r="92" spans="1:17" ht="33" customHeight="1" hidden="1">
      <c r="A92" s="311"/>
      <c r="B92" s="311"/>
      <c r="C92" s="325"/>
      <c r="D92" s="337"/>
      <c r="E92" s="174" t="s">
        <v>105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9"/>
    </row>
    <row r="93" spans="1:17" ht="31.5" customHeight="1" hidden="1">
      <c r="A93" s="312"/>
      <c r="B93" s="312"/>
      <c r="C93" s="326"/>
      <c r="D93" s="338"/>
      <c r="E93" s="174" t="s">
        <v>106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9">
        <f>F93+K93</f>
        <v>0</v>
      </c>
    </row>
    <row r="94" spans="1:17" s="137" customFormat="1" ht="30" customHeight="1" hidden="1">
      <c r="A94" s="175">
        <v>1000000</v>
      </c>
      <c r="B94" s="175">
        <v>1000000</v>
      </c>
      <c r="C94" s="333" t="s">
        <v>271</v>
      </c>
      <c r="D94" s="334"/>
      <c r="E94" s="335"/>
      <c r="F94" s="17">
        <f aca="true" t="shared" si="28" ref="F94:P94">F95</f>
        <v>0</v>
      </c>
      <c r="G94" s="17">
        <f t="shared" si="28"/>
        <v>0</v>
      </c>
      <c r="H94" s="17">
        <f t="shared" si="28"/>
        <v>0</v>
      </c>
      <c r="I94" s="17">
        <f t="shared" si="28"/>
        <v>0</v>
      </c>
      <c r="J94" s="17">
        <f t="shared" si="28"/>
        <v>0</v>
      </c>
      <c r="K94" s="17">
        <f t="shared" si="28"/>
        <v>0</v>
      </c>
      <c r="L94" s="17"/>
      <c r="M94" s="17">
        <f t="shared" si="28"/>
        <v>0</v>
      </c>
      <c r="N94" s="17">
        <f t="shared" si="28"/>
        <v>0</v>
      </c>
      <c r="O94" s="17">
        <f t="shared" si="28"/>
        <v>0</v>
      </c>
      <c r="P94" s="17">
        <f t="shared" si="28"/>
        <v>0</v>
      </c>
      <c r="Q94" s="17">
        <f>F94+K94</f>
        <v>0</v>
      </c>
    </row>
    <row r="95" spans="1:20" s="137" customFormat="1" ht="27.75" customHeight="1" hidden="1">
      <c r="A95" s="175">
        <v>1010000</v>
      </c>
      <c r="B95" s="175">
        <v>1010000</v>
      </c>
      <c r="C95" s="333" t="s">
        <v>272</v>
      </c>
      <c r="D95" s="334"/>
      <c r="E95" s="335"/>
      <c r="F95" s="17">
        <f>+F97</f>
        <v>0</v>
      </c>
      <c r="G95" s="17">
        <f aca="true" t="shared" si="29" ref="G95:Q95">+G97</f>
        <v>0</v>
      </c>
      <c r="H95" s="17">
        <f t="shared" si="29"/>
        <v>0</v>
      </c>
      <c r="I95" s="17">
        <f t="shared" si="29"/>
        <v>0</v>
      </c>
      <c r="J95" s="17">
        <f t="shared" si="29"/>
        <v>0</v>
      </c>
      <c r="K95" s="17">
        <f t="shared" si="29"/>
        <v>0</v>
      </c>
      <c r="L95" s="17">
        <f t="shared" si="29"/>
        <v>0</v>
      </c>
      <c r="M95" s="17">
        <f t="shared" si="29"/>
        <v>0</v>
      </c>
      <c r="N95" s="17">
        <f t="shared" si="29"/>
        <v>0</v>
      </c>
      <c r="O95" s="17">
        <f t="shared" si="29"/>
        <v>0</v>
      </c>
      <c r="P95" s="17">
        <f t="shared" si="29"/>
        <v>0</v>
      </c>
      <c r="Q95" s="17">
        <f t="shared" si="29"/>
        <v>0</v>
      </c>
      <c r="R95" s="17"/>
      <c r="S95" s="17"/>
      <c r="T95" s="17"/>
    </row>
    <row r="96" spans="1:17" s="137" customFormat="1" ht="16.5" customHeight="1" hidden="1">
      <c r="A96" s="175"/>
      <c r="B96" s="175"/>
      <c r="C96" s="176"/>
      <c r="D96" s="333"/>
      <c r="E96" s="335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s="139" customFormat="1" ht="26.25" customHeight="1" hidden="1">
      <c r="A97" s="169">
        <v>1014000</v>
      </c>
      <c r="B97" s="169">
        <v>1014000</v>
      </c>
      <c r="C97" s="170">
        <v>4000</v>
      </c>
      <c r="D97" s="319" t="s">
        <v>395</v>
      </c>
      <c r="E97" s="320"/>
      <c r="F97" s="18">
        <f>F98+F99</f>
        <v>0</v>
      </c>
      <c r="G97" s="18">
        <f aca="true" t="shared" si="30" ref="G97:Q97">G98+G99</f>
        <v>0</v>
      </c>
      <c r="H97" s="18">
        <f t="shared" si="30"/>
        <v>0</v>
      </c>
      <c r="I97" s="18">
        <f t="shared" si="30"/>
        <v>0</v>
      </c>
      <c r="J97" s="18">
        <f t="shared" si="30"/>
        <v>0</v>
      </c>
      <c r="K97" s="18">
        <f t="shared" si="30"/>
        <v>0</v>
      </c>
      <c r="L97" s="18">
        <f t="shared" si="30"/>
        <v>0</v>
      </c>
      <c r="M97" s="18">
        <f t="shared" si="30"/>
        <v>0</v>
      </c>
      <c r="N97" s="18">
        <f t="shared" si="30"/>
        <v>0</v>
      </c>
      <c r="O97" s="18">
        <f t="shared" si="30"/>
        <v>0</v>
      </c>
      <c r="P97" s="18">
        <f t="shared" si="30"/>
        <v>0</v>
      </c>
      <c r="Q97" s="18">
        <f t="shared" si="30"/>
        <v>0</v>
      </c>
    </row>
    <row r="98" spans="1:17" s="129" customFormat="1" ht="29.25" customHeight="1" hidden="1">
      <c r="A98" s="163">
        <v>1014040</v>
      </c>
      <c r="B98" s="163">
        <v>1014040</v>
      </c>
      <c r="C98" s="162">
        <v>4040</v>
      </c>
      <c r="D98" s="163" t="s">
        <v>323</v>
      </c>
      <c r="E98" s="162" t="s">
        <v>386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f aca="true" t="shared" si="31" ref="Q98:Q105">F98+K98</f>
        <v>0</v>
      </c>
    </row>
    <row r="99" spans="1:17" s="139" customFormat="1" ht="31.5" customHeight="1" hidden="1">
      <c r="A99" s="169">
        <v>1014080</v>
      </c>
      <c r="B99" s="169">
        <v>1014080</v>
      </c>
      <c r="C99" s="168">
        <v>4080</v>
      </c>
      <c r="D99" s="319" t="s">
        <v>388</v>
      </c>
      <c r="E99" s="320"/>
      <c r="F99" s="18">
        <f>F100+F101</f>
        <v>0</v>
      </c>
      <c r="G99" s="18">
        <f>G100+G101</f>
        <v>0</v>
      </c>
      <c r="H99" s="18">
        <f>H100+H101</f>
        <v>0</v>
      </c>
      <c r="I99" s="18">
        <f>I100+I101</f>
        <v>0</v>
      </c>
      <c r="J99" s="18">
        <f>J100+J101</f>
        <v>0</v>
      </c>
      <c r="K99" s="18">
        <f aca="true" t="shared" si="32" ref="K99:P99">K100+K101</f>
        <v>0</v>
      </c>
      <c r="L99" s="18"/>
      <c r="M99" s="18">
        <f t="shared" si="32"/>
        <v>0</v>
      </c>
      <c r="N99" s="18">
        <f t="shared" si="32"/>
        <v>0</v>
      </c>
      <c r="O99" s="18">
        <f t="shared" si="32"/>
        <v>0</v>
      </c>
      <c r="P99" s="18">
        <f t="shared" si="32"/>
        <v>0</v>
      </c>
      <c r="Q99" s="18">
        <f t="shared" si="31"/>
        <v>0</v>
      </c>
    </row>
    <row r="100" spans="1:17" s="129" customFormat="1" ht="31.5" customHeight="1" hidden="1">
      <c r="A100" s="165" t="s">
        <v>273</v>
      </c>
      <c r="B100" s="165" t="s">
        <v>273</v>
      </c>
      <c r="C100" s="162">
        <v>4081</v>
      </c>
      <c r="D100" s="165" t="s">
        <v>315</v>
      </c>
      <c r="E100" s="162" t="s">
        <v>275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f t="shared" si="31"/>
        <v>0</v>
      </c>
    </row>
    <row r="101" spans="1:17" s="129" customFormat="1" ht="36" customHeight="1" hidden="1">
      <c r="A101" s="165" t="s">
        <v>274</v>
      </c>
      <c r="B101" s="165" t="s">
        <v>274</v>
      </c>
      <c r="C101" s="162">
        <v>4082</v>
      </c>
      <c r="D101" s="165" t="s">
        <v>315</v>
      </c>
      <c r="E101" s="162" t="s">
        <v>276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f t="shared" si="31"/>
        <v>0</v>
      </c>
    </row>
    <row r="102" spans="1:17" s="137" customFormat="1" ht="15" customHeight="1">
      <c r="A102" s="134">
        <v>3700000</v>
      </c>
      <c r="B102" s="134">
        <v>3700000</v>
      </c>
      <c r="C102" s="353" t="s">
        <v>20</v>
      </c>
      <c r="D102" s="354"/>
      <c r="E102" s="355"/>
      <c r="F102" s="17">
        <f>F103</f>
        <v>-188300</v>
      </c>
      <c r="G102" s="17">
        <f aca="true" t="shared" si="33" ref="G102:P102">G103</f>
        <v>161700</v>
      </c>
      <c r="H102" s="17">
        <f t="shared" si="33"/>
        <v>0</v>
      </c>
      <c r="I102" s="17">
        <f t="shared" si="33"/>
        <v>0</v>
      </c>
      <c r="J102" s="17">
        <f t="shared" si="33"/>
        <v>0</v>
      </c>
      <c r="K102" s="17">
        <f t="shared" si="33"/>
        <v>0</v>
      </c>
      <c r="L102" s="17">
        <f t="shared" si="33"/>
        <v>0</v>
      </c>
      <c r="M102" s="17">
        <f t="shared" si="33"/>
        <v>0</v>
      </c>
      <c r="N102" s="17">
        <f t="shared" si="33"/>
        <v>0</v>
      </c>
      <c r="O102" s="17">
        <f t="shared" si="33"/>
        <v>0</v>
      </c>
      <c r="P102" s="17">
        <f t="shared" si="33"/>
        <v>0</v>
      </c>
      <c r="Q102" s="17">
        <f t="shared" si="31"/>
        <v>-188300</v>
      </c>
    </row>
    <row r="103" spans="1:17" s="137" customFormat="1" ht="18.75" customHeight="1">
      <c r="A103" s="134">
        <v>3710000</v>
      </c>
      <c r="B103" s="134">
        <v>3710000</v>
      </c>
      <c r="C103" s="365" t="s">
        <v>20</v>
      </c>
      <c r="D103" s="366"/>
      <c r="E103" s="367"/>
      <c r="F103" s="17">
        <f aca="true" t="shared" si="34" ref="F103:L103">F104+F106+F111</f>
        <v>-188300</v>
      </c>
      <c r="G103" s="17">
        <f t="shared" si="34"/>
        <v>161700</v>
      </c>
      <c r="H103" s="17">
        <f t="shared" si="34"/>
        <v>0</v>
      </c>
      <c r="I103" s="17">
        <f t="shared" si="34"/>
        <v>0</v>
      </c>
      <c r="J103" s="17">
        <f t="shared" si="34"/>
        <v>0</v>
      </c>
      <c r="K103" s="17">
        <f t="shared" si="34"/>
        <v>0</v>
      </c>
      <c r="L103" s="17">
        <f t="shared" si="34"/>
        <v>0</v>
      </c>
      <c r="M103" s="17">
        <f>M104+M106+M111</f>
        <v>0</v>
      </c>
      <c r="N103" s="17">
        <f>N104+N106+N111</f>
        <v>0</v>
      </c>
      <c r="O103" s="17">
        <f>O104+O106+O111</f>
        <v>0</v>
      </c>
      <c r="P103" s="17">
        <f>P104+P106+P111</f>
        <v>0</v>
      </c>
      <c r="Q103" s="17">
        <f>F103+K103</f>
        <v>-188300</v>
      </c>
    </row>
    <row r="104" spans="1:17" s="139" customFormat="1" ht="19.5" customHeight="1">
      <c r="A104" s="167" t="s">
        <v>425</v>
      </c>
      <c r="B104" s="167" t="s">
        <v>425</v>
      </c>
      <c r="C104" s="169" t="s">
        <v>359</v>
      </c>
      <c r="D104" s="317" t="s">
        <v>426</v>
      </c>
      <c r="E104" s="318"/>
      <c r="F104" s="18">
        <f>F105</f>
        <v>-350000</v>
      </c>
      <c r="G104" s="53">
        <f aca="true" t="shared" si="35" ref="G104:P104">G105</f>
        <v>0</v>
      </c>
      <c r="H104" s="53">
        <f t="shared" si="35"/>
        <v>0</v>
      </c>
      <c r="I104" s="53">
        <f t="shared" si="35"/>
        <v>0</v>
      </c>
      <c r="J104" s="53">
        <f t="shared" si="35"/>
        <v>0</v>
      </c>
      <c r="K104" s="53">
        <f t="shared" si="35"/>
        <v>0</v>
      </c>
      <c r="L104" s="53">
        <f t="shared" si="35"/>
        <v>0</v>
      </c>
      <c r="M104" s="53">
        <f t="shared" si="35"/>
        <v>0</v>
      </c>
      <c r="N104" s="53">
        <f t="shared" si="35"/>
        <v>0</v>
      </c>
      <c r="O104" s="53">
        <f t="shared" si="35"/>
        <v>0</v>
      </c>
      <c r="P104" s="53">
        <f t="shared" si="35"/>
        <v>0</v>
      </c>
      <c r="Q104" s="53">
        <f t="shared" si="31"/>
        <v>-350000</v>
      </c>
    </row>
    <row r="105" spans="1:17" ht="22.5" customHeight="1">
      <c r="A105" s="177">
        <v>3718700</v>
      </c>
      <c r="B105" s="177">
        <v>3718700</v>
      </c>
      <c r="C105" s="172">
        <v>8700</v>
      </c>
      <c r="D105" s="165" t="s">
        <v>307</v>
      </c>
      <c r="E105" s="172" t="s">
        <v>7</v>
      </c>
      <c r="F105" s="20">
        <f>-350000</f>
        <v>-350000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19">
        <f t="shared" si="31"/>
        <v>-350000</v>
      </c>
    </row>
    <row r="106" spans="1:17" s="139" customFormat="1" ht="30.75" customHeight="1">
      <c r="A106" s="169" t="s">
        <v>337</v>
      </c>
      <c r="B106" s="169" t="s">
        <v>337</v>
      </c>
      <c r="C106" s="168">
        <v>9700</v>
      </c>
      <c r="D106" s="319" t="s">
        <v>338</v>
      </c>
      <c r="E106" s="320"/>
      <c r="F106" s="18">
        <f>F107</f>
        <v>161700</v>
      </c>
      <c r="G106" s="53">
        <f aca="true" t="shared" si="36" ref="G106:Q106">G107</f>
        <v>161700</v>
      </c>
      <c r="H106" s="53">
        <f t="shared" si="36"/>
        <v>0</v>
      </c>
      <c r="I106" s="53">
        <f t="shared" si="36"/>
        <v>0</v>
      </c>
      <c r="J106" s="53">
        <f t="shared" si="36"/>
        <v>0</v>
      </c>
      <c r="K106" s="53">
        <f t="shared" si="36"/>
        <v>0</v>
      </c>
      <c r="L106" s="53">
        <f t="shared" si="36"/>
        <v>0</v>
      </c>
      <c r="M106" s="53">
        <f t="shared" si="36"/>
        <v>0</v>
      </c>
      <c r="N106" s="53">
        <f t="shared" si="36"/>
        <v>0</v>
      </c>
      <c r="O106" s="53">
        <f t="shared" si="36"/>
        <v>0</v>
      </c>
      <c r="P106" s="53">
        <f t="shared" si="36"/>
        <v>0</v>
      </c>
      <c r="Q106" s="53">
        <f t="shared" si="36"/>
        <v>161700</v>
      </c>
    </row>
    <row r="107" spans="1:17" s="139" customFormat="1" ht="21" customHeight="1">
      <c r="A107" s="299">
        <v>3719770</v>
      </c>
      <c r="B107" s="299">
        <v>3719770</v>
      </c>
      <c r="C107" s="321">
        <v>9770</v>
      </c>
      <c r="D107" s="299" t="s">
        <v>213</v>
      </c>
      <c r="E107" s="168" t="s">
        <v>389</v>
      </c>
      <c r="F107" s="18">
        <f>F108+F109+F110</f>
        <v>161700</v>
      </c>
      <c r="G107" s="53">
        <f aca="true" t="shared" si="37" ref="G107:Q107">G108+G109+G110</f>
        <v>161700</v>
      </c>
      <c r="H107" s="53">
        <f t="shared" si="37"/>
        <v>0</v>
      </c>
      <c r="I107" s="53">
        <f t="shared" si="37"/>
        <v>0</v>
      </c>
      <c r="J107" s="53">
        <f t="shared" si="37"/>
        <v>0</v>
      </c>
      <c r="K107" s="53">
        <f t="shared" si="37"/>
        <v>0</v>
      </c>
      <c r="L107" s="53">
        <f t="shared" si="37"/>
        <v>0</v>
      </c>
      <c r="M107" s="53">
        <f t="shared" si="37"/>
        <v>0</v>
      </c>
      <c r="N107" s="53">
        <f t="shared" si="37"/>
        <v>0</v>
      </c>
      <c r="O107" s="53">
        <f t="shared" si="37"/>
        <v>0</v>
      </c>
      <c r="P107" s="53">
        <f t="shared" si="37"/>
        <v>0</v>
      </c>
      <c r="Q107" s="53">
        <f t="shared" si="37"/>
        <v>161700</v>
      </c>
    </row>
    <row r="108" spans="1:17" ht="20.25" customHeight="1">
      <c r="A108" s="300"/>
      <c r="B108" s="300"/>
      <c r="C108" s="322"/>
      <c r="D108" s="300"/>
      <c r="E108" s="172" t="s">
        <v>107</v>
      </c>
      <c r="F108" s="19">
        <f>100000+700</f>
        <v>100700</v>
      </c>
      <c r="G108" s="19">
        <f>100000+700</f>
        <v>100700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4">
        <f aca="true" t="shared" si="38" ref="Q108:Q116">F108+K108</f>
        <v>100700</v>
      </c>
    </row>
    <row r="109" spans="1:17" ht="33.75" customHeight="1">
      <c r="A109" s="300"/>
      <c r="B109" s="300"/>
      <c r="C109" s="322"/>
      <c r="D109" s="300"/>
      <c r="E109" s="172" t="s">
        <v>108</v>
      </c>
      <c r="F109" s="20">
        <v>61000</v>
      </c>
      <c r="G109" s="20">
        <v>61000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4">
        <f t="shared" si="38"/>
        <v>61000</v>
      </c>
    </row>
    <row r="110" spans="1:17" ht="27" customHeight="1" hidden="1">
      <c r="A110" s="301"/>
      <c r="B110" s="301"/>
      <c r="C110" s="323"/>
      <c r="D110" s="301"/>
      <c r="E110" s="172" t="s">
        <v>404</v>
      </c>
      <c r="F110" s="20"/>
      <c r="G110" s="20"/>
      <c r="H110" s="20"/>
      <c r="I110" s="20"/>
      <c r="J110" s="20"/>
      <c r="K110" s="20"/>
      <c r="L110" s="266"/>
      <c r="M110" s="20"/>
      <c r="N110" s="20"/>
      <c r="O110" s="20"/>
      <c r="P110" s="20"/>
      <c r="Q110" s="19">
        <f t="shared" si="38"/>
        <v>0</v>
      </c>
    </row>
    <row r="111" spans="1:17" s="139" customFormat="1" ht="41.25" customHeight="1" hidden="1">
      <c r="A111" s="232"/>
      <c r="B111" s="313" t="s">
        <v>119</v>
      </c>
      <c r="C111" s="315">
        <v>9800</v>
      </c>
      <c r="D111" s="313" t="s">
        <v>213</v>
      </c>
      <c r="E111" s="238" t="s">
        <v>138</v>
      </c>
      <c r="F111" s="18">
        <f>F112+F113+F114+F115</f>
        <v>0</v>
      </c>
      <c r="G111" s="18">
        <f>G112+G113+G114+G115</f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>
        <f t="shared" si="38"/>
        <v>0</v>
      </c>
    </row>
    <row r="112" spans="1:17" ht="49.5" customHeight="1" hidden="1">
      <c r="A112" s="232"/>
      <c r="B112" s="314"/>
      <c r="C112" s="316"/>
      <c r="D112" s="314"/>
      <c r="E112" s="237" t="s">
        <v>132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19">
        <f t="shared" si="38"/>
        <v>0</v>
      </c>
    </row>
    <row r="113" spans="1:17" ht="45.75" customHeight="1" hidden="1">
      <c r="A113" s="232"/>
      <c r="B113" s="314"/>
      <c r="C113" s="316"/>
      <c r="D113" s="314"/>
      <c r="E113" s="237" t="s">
        <v>120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19">
        <f t="shared" si="38"/>
        <v>0</v>
      </c>
    </row>
    <row r="114" spans="1:17" ht="42.75" customHeight="1" hidden="1">
      <c r="A114" s="232"/>
      <c r="B114" s="314"/>
      <c r="C114" s="316"/>
      <c r="D114" s="314"/>
      <c r="E114" s="237" t="s">
        <v>130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19">
        <f t="shared" si="38"/>
        <v>0</v>
      </c>
    </row>
    <row r="115" spans="1:17" ht="45.75" customHeight="1" hidden="1">
      <c r="A115" s="232"/>
      <c r="B115" s="314"/>
      <c r="C115" s="316"/>
      <c r="D115" s="314"/>
      <c r="E115" s="237" t="s">
        <v>131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19">
        <f t="shared" si="38"/>
        <v>0</v>
      </c>
    </row>
    <row r="116" spans="1:17" s="181" customFormat="1" ht="16.5" customHeight="1">
      <c r="A116" s="178" t="s">
        <v>415</v>
      </c>
      <c r="B116" s="178" t="s">
        <v>415</v>
      </c>
      <c r="C116" s="178" t="s">
        <v>415</v>
      </c>
      <c r="D116" s="178" t="s">
        <v>415</v>
      </c>
      <c r="E116" s="179" t="s">
        <v>109</v>
      </c>
      <c r="F116" s="180">
        <f>F13+F25+F39+F53+F94+F102</f>
        <v>877479</v>
      </c>
      <c r="G116" s="180">
        <f>G13+G25+G39+G53+G94+G102</f>
        <v>1227479</v>
      </c>
      <c r="H116" s="180">
        <f>H13+H25+H39+H53+H94+H102</f>
        <v>328140</v>
      </c>
      <c r="I116" s="180">
        <f>I13+I25+I39+I53+I94+I102</f>
        <v>0</v>
      </c>
      <c r="J116" s="180">
        <f>J13+J25+J39+J53+J94+J102</f>
        <v>0</v>
      </c>
      <c r="K116" s="180">
        <f aca="true" t="shared" si="39" ref="K116:P116">K13+K25+K39+K53+K94+K102</f>
        <v>542024</v>
      </c>
      <c r="L116" s="180">
        <f t="shared" si="39"/>
        <v>344024</v>
      </c>
      <c r="M116" s="180">
        <f t="shared" si="39"/>
        <v>0</v>
      </c>
      <c r="N116" s="180">
        <f t="shared" si="39"/>
        <v>0</v>
      </c>
      <c r="O116" s="180">
        <f t="shared" si="39"/>
        <v>0</v>
      </c>
      <c r="P116" s="180">
        <f t="shared" si="39"/>
        <v>542024</v>
      </c>
      <c r="Q116" s="21">
        <f t="shared" si="38"/>
        <v>1419503</v>
      </c>
    </row>
    <row r="117" spans="1:17" s="129" customFormat="1" ht="24" customHeight="1">
      <c r="A117" s="182"/>
      <c r="B117" s="182"/>
      <c r="C117" s="182"/>
      <c r="D117" s="182"/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</row>
    <row r="118" spans="1:18" s="129" customFormat="1" ht="40.5" customHeight="1">
      <c r="A118" s="185"/>
      <c r="B118" s="185"/>
      <c r="C118" s="185"/>
      <c r="D118" s="185"/>
      <c r="E118" s="368" t="s">
        <v>178</v>
      </c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185"/>
    </row>
    <row r="119" spans="1:18" s="129" customFormat="1" ht="18" customHeight="1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4"/>
    </row>
    <row r="120" ht="12.75" hidden="1"/>
    <row r="121" spans="1:17" s="188" customFormat="1" ht="12.75">
      <c r="A121" s="186"/>
      <c r="B121" s="186"/>
      <c r="C121" s="186"/>
      <c r="D121" s="186"/>
      <c r="E121" s="186"/>
      <c r="F121" s="187">
        <f>F116-'дод.1'!D117</f>
        <v>-344024</v>
      </c>
      <c r="G121" s="187">
        <f>F116-G116</f>
        <v>-350000</v>
      </c>
      <c r="H121" s="186"/>
      <c r="I121" s="186"/>
      <c r="J121" s="186"/>
      <c r="K121" s="187">
        <f>K116-'дод.1'!E117</f>
        <v>344024</v>
      </c>
      <c r="L121" s="187">
        <f>L116-'дод.1'!F117</f>
        <v>344024</v>
      </c>
      <c r="M121" s="186"/>
      <c r="N121" s="186"/>
      <c r="O121" s="186"/>
      <c r="P121" s="186"/>
      <c r="Q121" s="187">
        <f>Q116-'дод.1'!C117</f>
        <v>0</v>
      </c>
    </row>
    <row r="122" spans="6:17" ht="12.75">
      <c r="F122" s="118"/>
      <c r="G122" s="189"/>
      <c r="K122" s="118"/>
      <c r="L122" s="118"/>
      <c r="Q122" s="187"/>
    </row>
    <row r="125" spans="6:12" ht="12.75">
      <c r="F125" s="187"/>
      <c r="K125" s="187"/>
      <c r="L125" s="187"/>
    </row>
    <row r="127" ht="12.75">
      <c r="F127" s="118"/>
    </row>
    <row r="130" ht="12.75">
      <c r="F130" s="118"/>
    </row>
    <row r="131" ht="12.75">
      <c r="K131" s="118"/>
    </row>
  </sheetData>
  <sheetProtection/>
  <mergeCells count="84">
    <mergeCell ref="E8:E11"/>
    <mergeCell ref="C102:E102"/>
    <mergeCell ref="C103:E103"/>
    <mergeCell ref="E118:Q118"/>
    <mergeCell ref="C39:E39"/>
    <mergeCell ref="C40:E40"/>
    <mergeCell ref="D52:E52"/>
    <mergeCell ref="C53:E53"/>
    <mergeCell ref="C54:E54"/>
    <mergeCell ref="D55:E55"/>
    <mergeCell ref="I10:I11"/>
    <mergeCell ref="P9:P11"/>
    <mergeCell ref="H10:H11"/>
    <mergeCell ref="N10:N11"/>
    <mergeCell ref="D21:E21"/>
    <mergeCell ref="G9:G11"/>
    <mergeCell ref="K9:K11"/>
    <mergeCell ref="L9:L11"/>
    <mergeCell ref="H9:I9"/>
    <mergeCell ref="J9:J11"/>
    <mergeCell ref="D34:E34"/>
    <mergeCell ref="A8:A11"/>
    <mergeCell ref="D8:D11"/>
    <mergeCell ref="N9:O9"/>
    <mergeCell ref="A17:A20"/>
    <mergeCell ref="C13:E13"/>
    <mergeCell ref="C14:E14"/>
    <mergeCell ref="D15:E15"/>
    <mergeCell ref="C17:C20"/>
    <mergeCell ref="M9:M11"/>
    <mergeCell ref="D59:E59"/>
    <mergeCell ref="D36:E36"/>
    <mergeCell ref="D37:E37"/>
    <mergeCell ref="D22:E22"/>
    <mergeCell ref="C25:E25"/>
    <mergeCell ref="C26:E26"/>
    <mergeCell ref="D27:E27"/>
    <mergeCell ref="D29:E29"/>
    <mergeCell ref="D31:E31"/>
    <mergeCell ref="D33:E33"/>
    <mergeCell ref="D44:E44"/>
    <mergeCell ref="C45:C48"/>
    <mergeCell ref="C49:C51"/>
    <mergeCell ref="A45:A48"/>
    <mergeCell ref="A49:A51"/>
    <mergeCell ref="D56:E56"/>
    <mergeCell ref="C94:E94"/>
    <mergeCell ref="D89:D93"/>
    <mergeCell ref="D88:E88"/>
    <mergeCell ref="D75:E75"/>
    <mergeCell ref="D82:E82"/>
    <mergeCell ref="D62:E62"/>
    <mergeCell ref="D66:E66"/>
    <mergeCell ref="D85:E85"/>
    <mergeCell ref="C107:C110"/>
    <mergeCell ref="C89:C93"/>
    <mergeCell ref="D99:E99"/>
    <mergeCell ref="B17:B20"/>
    <mergeCell ref="B45:B48"/>
    <mergeCell ref="B49:B51"/>
    <mergeCell ref="B89:B93"/>
    <mergeCell ref="C95:E95"/>
    <mergeCell ref="D97:E97"/>
    <mergeCell ref="D96:E96"/>
    <mergeCell ref="B8:B11"/>
    <mergeCell ref="D41:E41"/>
    <mergeCell ref="A89:A93"/>
    <mergeCell ref="B111:B115"/>
    <mergeCell ref="C111:C115"/>
    <mergeCell ref="D111:D115"/>
    <mergeCell ref="D107:D110"/>
    <mergeCell ref="A107:A110"/>
    <mergeCell ref="D104:E104"/>
    <mergeCell ref="D106:E106"/>
    <mergeCell ref="O10:O11"/>
    <mergeCell ref="B107:B110"/>
    <mergeCell ref="A1:Q1"/>
    <mergeCell ref="M2:Q2"/>
    <mergeCell ref="A3:Q3"/>
    <mergeCell ref="C8:C11"/>
    <mergeCell ref="F8:J8"/>
    <mergeCell ref="K8:P8"/>
    <mergeCell ref="Q8:Q11"/>
    <mergeCell ref="F9:F11"/>
  </mergeCells>
  <printOptions/>
  <pageMargins left="0.6692913385826772" right="0.15748031496062992" top="0.2755905511811024" bottom="0.15748031496062992" header="0.2755905511811024" footer="0.8661417322834646"/>
  <pageSetup fitToHeight="1" fitToWidth="1" horizontalDpi="600" verticalDpi="600" orientation="landscape" paperSize="9" scale="46" r:id="rId1"/>
  <rowBreaks count="1" manualBreakCount="1">
    <brk id="118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8"/>
  <sheetViews>
    <sheetView view="pageBreakPreview" zoomScale="50" zoomScaleNormal="40" zoomScaleSheetLayoutView="50" zoomScalePageLayoutView="0" workbookViewId="0" topLeftCell="A1">
      <selection activeCell="E34" sqref="E34:R34"/>
    </sheetView>
  </sheetViews>
  <sheetFormatPr defaultColWidth="9.33203125" defaultRowHeight="12.75"/>
  <cols>
    <col min="1" max="1" width="21.33203125" style="84" customWidth="1"/>
    <col min="2" max="2" width="29.83203125" style="84" customWidth="1"/>
    <col min="3" max="3" width="14" style="84" customWidth="1"/>
    <col min="4" max="4" width="12.16015625" style="84" customWidth="1"/>
    <col min="5" max="6" width="22" style="84" customWidth="1"/>
    <col min="7" max="7" width="21" style="84" customWidth="1"/>
    <col min="8" max="8" width="32" style="84" customWidth="1"/>
    <col min="9" max="9" width="29.66015625" style="84" customWidth="1"/>
    <col min="10" max="11" width="29" style="84" customWidth="1"/>
    <col min="12" max="12" width="29.5" style="84" customWidth="1"/>
    <col min="13" max="13" width="38.5" style="84" customWidth="1"/>
    <col min="14" max="14" width="24.5" style="84" customWidth="1"/>
    <col min="15" max="15" width="22.5" style="84" customWidth="1"/>
    <col min="16" max="16" width="27.5" style="84" customWidth="1"/>
    <col min="17" max="17" width="27.5" style="84" hidden="1" customWidth="1"/>
    <col min="18" max="18" width="30.66015625" style="84" customWidth="1"/>
    <col min="19" max="19" width="22" style="84" hidden="1" customWidth="1"/>
    <col min="20" max="20" width="26" style="84" hidden="1" customWidth="1"/>
    <col min="21" max="22" width="17" style="84" hidden="1" customWidth="1"/>
    <col min="23" max="23" width="18.66015625" style="84" customWidth="1"/>
    <col min="24" max="24" width="11.5" style="84" customWidth="1"/>
    <col min="25" max="25" width="11.66015625" style="84" customWidth="1"/>
    <col min="26" max="26" width="26.83203125" style="84" customWidth="1"/>
    <col min="27" max="27" width="25.16015625" style="84" customWidth="1"/>
    <col min="28" max="29" width="25.16015625" style="84" hidden="1" customWidth="1"/>
    <col min="30" max="30" width="25.5" style="84" customWidth="1"/>
    <col min="31" max="31" width="15.16015625" style="84" hidden="1" customWidth="1"/>
    <col min="32" max="32" width="18.5" style="84" customWidth="1"/>
    <col min="33" max="33" width="15.83203125" style="84" customWidth="1"/>
    <col min="34" max="16384" width="9.33203125" style="84" customWidth="1"/>
  </cols>
  <sheetData>
    <row r="2" spans="25:32" ht="15.75" customHeight="1">
      <c r="Y2" s="370" t="s">
        <v>160</v>
      </c>
      <c r="Z2" s="370"/>
      <c r="AA2" s="370"/>
      <c r="AB2" s="370"/>
      <c r="AC2" s="370"/>
      <c r="AD2" s="370"/>
      <c r="AE2" s="370"/>
      <c r="AF2" s="370"/>
    </row>
    <row r="3" spans="25:32" ht="15.75" customHeight="1">
      <c r="Y3" s="370"/>
      <c r="Z3" s="370"/>
      <c r="AA3" s="370"/>
      <c r="AB3" s="370"/>
      <c r="AC3" s="370"/>
      <c r="AD3" s="370"/>
      <c r="AE3" s="370"/>
      <c r="AF3" s="370"/>
    </row>
    <row r="4" spans="25:32" s="191" customFormat="1" ht="15.75" customHeight="1">
      <c r="Y4" s="370"/>
      <c r="Z4" s="370"/>
      <c r="AA4" s="370"/>
      <c r="AB4" s="370"/>
      <c r="AC4" s="370"/>
      <c r="AD4" s="370"/>
      <c r="AE4" s="370"/>
      <c r="AF4" s="370"/>
    </row>
    <row r="5" spans="25:32" s="191" customFormat="1" ht="127.5" customHeight="1">
      <c r="Y5" s="370"/>
      <c r="Z5" s="370"/>
      <c r="AA5" s="370"/>
      <c r="AB5" s="370"/>
      <c r="AC5" s="370"/>
      <c r="AD5" s="370"/>
      <c r="AE5" s="370"/>
      <c r="AF5" s="370"/>
    </row>
    <row r="6" spans="1:32" s="191" customFormat="1" ht="24" customHeight="1">
      <c r="A6" s="375" t="s">
        <v>142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</row>
    <row r="7" spans="1:32" s="191" customFormat="1" ht="18.75">
      <c r="A7" s="295" t="s">
        <v>282</v>
      </c>
      <c r="B7" s="295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</row>
    <row r="8" spans="1:32" s="191" customFormat="1" ht="18.75">
      <c r="A8" s="67" t="s">
        <v>162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87" t="s">
        <v>84</v>
      </c>
    </row>
    <row r="9" s="191" customFormat="1" ht="12.75"/>
    <row r="10" s="191" customFormat="1" ht="12.75"/>
    <row r="11" spans="1:32" s="191" customFormat="1" ht="22.5" customHeight="1">
      <c r="A11" s="377" t="s">
        <v>110</v>
      </c>
      <c r="B11" s="371" t="s">
        <v>111</v>
      </c>
      <c r="C11" s="371" t="s">
        <v>339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 t="s">
        <v>340</v>
      </c>
      <c r="Y11" s="371"/>
      <c r="Z11" s="371"/>
      <c r="AA11" s="371"/>
      <c r="AB11" s="371"/>
      <c r="AC11" s="371"/>
      <c r="AD11" s="371"/>
      <c r="AE11" s="371"/>
      <c r="AF11" s="371"/>
    </row>
    <row r="12" spans="1:32" s="191" customFormat="1" ht="18.75" customHeight="1">
      <c r="A12" s="378"/>
      <c r="B12" s="371"/>
      <c r="C12" s="371" t="s">
        <v>341</v>
      </c>
      <c r="D12" s="371"/>
      <c r="E12" s="372" t="s">
        <v>342</v>
      </c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4"/>
      <c r="W12" s="371" t="s">
        <v>297</v>
      </c>
      <c r="X12" s="371" t="s">
        <v>341</v>
      </c>
      <c r="Y12" s="371"/>
      <c r="Z12" s="371" t="s">
        <v>342</v>
      </c>
      <c r="AA12" s="371"/>
      <c r="AB12" s="371"/>
      <c r="AC12" s="371"/>
      <c r="AD12" s="371"/>
      <c r="AE12" s="371"/>
      <c r="AF12" s="371" t="s">
        <v>297</v>
      </c>
    </row>
    <row r="13" spans="1:32" s="191" customFormat="1" ht="42.75" customHeight="1">
      <c r="A13" s="378"/>
      <c r="B13" s="371"/>
      <c r="C13" s="371"/>
      <c r="D13" s="371"/>
      <c r="E13" s="372" t="s">
        <v>343</v>
      </c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4"/>
      <c r="R13" s="372" t="s">
        <v>344</v>
      </c>
      <c r="S13" s="373"/>
      <c r="T13" s="373"/>
      <c r="U13" s="373"/>
      <c r="V13" s="374"/>
      <c r="W13" s="371"/>
      <c r="X13" s="371"/>
      <c r="Y13" s="371"/>
      <c r="Z13" s="372" t="s">
        <v>343</v>
      </c>
      <c r="AA13" s="373"/>
      <c r="AB13" s="373"/>
      <c r="AC13" s="373"/>
      <c r="AD13" s="371" t="s">
        <v>344</v>
      </c>
      <c r="AE13" s="371"/>
      <c r="AF13" s="371"/>
    </row>
    <row r="14" spans="1:32" s="191" customFormat="1" ht="26.25" customHeight="1">
      <c r="A14" s="378"/>
      <c r="B14" s="371"/>
      <c r="C14" s="372" t="s">
        <v>112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4"/>
      <c r="W14" s="371"/>
      <c r="X14" s="371" t="s">
        <v>112</v>
      </c>
      <c r="Y14" s="371"/>
      <c r="Z14" s="371"/>
      <c r="AA14" s="371"/>
      <c r="AB14" s="371"/>
      <c r="AC14" s="371"/>
      <c r="AD14" s="371"/>
      <c r="AE14" s="371"/>
      <c r="AF14" s="371"/>
    </row>
    <row r="15" spans="1:32" s="191" customFormat="1" ht="376.5" customHeight="1">
      <c r="A15" s="378"/>
      <c r="B15" s="371"/>
      <c r="C15" s="193"/>
      <c r="D15" s="193"/>
      <c r="E15" s="193" t="s">
        <v>93</v>
      </c>
      <c r="F15" s="193" t="s">
        <v>51</v>
      </c>
      <c r="G15" s="193" t="s">
        <v>52</v>
      </c>
      <c r="H15" s="193" t="s">
        <v>53</v>
      </c>
      <c r="I15" s="193" t="s">
        <v>42</v>
      </c>
      <c r="J15" s="193" t="s">
        <v>43</v>
      </c>
      <c r="K15" s="194" t="s">
        <v>44</v>
      </c>
      <c r="L15" s="193" t="s">
        <v>45</v>
      </c>
      <c r="M15" s="193" t="s">
        <v>46</v>
      </c>
      <c r="N15" s="194" t="s">
        <v>47</v>
      </c>
      <c r="O15" s="193" t="s">
        <v>48</v>
      </c>
      <c r="P15" s="193" t="s">
        <v>49</v>
      </c>
      <c r="Q15" s="267"/>
      <c r="R15" s="193" t="s">
        <v>50</v>
      </c>
      <c r="S15" s="267"/>
      <c r="T15" s="267"/>
      <c r="U15" s="193" t="s">
        <v>113</v>
      </c>
      <c r="V15" s="193"/>
      <c r="W15" s="371"/>
      <c r="X15" s="193" t="s">
        <v>113</v>
      </c>
      <c r="Y15" s="193" t="s">
        <v>113</v>
      </c>
      <c r="Z15" s="193" t="s">
        <v>93</v>
      </c>
      <c r="AA15" s="193" t="s">
        <v>51</v>
      </c>
      <c r="AB15" s="193"/>
      <c r="AC15" s="193"/>
      <c r="AD15" s="193"/>
      <c r="AE15" s="193" t="s">
        <v>113</v>
      </c>
      <c r="AF15" s="371"/>
    </row>
    <row r="16" spans="1:32" s="191" customFormat="1" ht="39.75" customHeight="1">
      <c r="A16" s="378"/>
      <c r="B16" s="371"/>
      <c r="C16" s="371" t="s">
        <v>114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193"/>
      <c r="W16" s="371"/>
      <c r="X16" s="371" t="s">
        <v>115</v>
      </c>
      <c r="Y16" s="371"/>
      <c r="Z16" s="371"/>
      <c r="AA16" s="371"/>
      <c r="AB16" s="371"/>
      <c r="AC16" s="371"/>
      <c r="AD16" s="371"/>
      <c r="AE16" s="371"/>
      <c r="AF16" s="371"/>
    </row>
    <row r="17" spans="1:32" s="191" customFormat="1" ht="18.75">
      <c r="A17" s="379"/>
      <c r="B17" s="371"/>
      <c r="C17" s="193" t="s">
        <v>113</v>
      </c>
      <c r="D17" s="193" t="s">
        <v>113</v>
      </c>
      <c r="E17" s="193">
        <v>41053900</v>
      </c>
      <c r="F17" s="270">
        <v>41053900</v>
      </c>
      <c r="G17" s="270">
        <v>41053900</v>
      </c>
      <c r="H17" s="270">
        <v>41053900</v>
      </c>
      <c r="I17" s="193">
        <v>41051200</v>
      </c>
      <c r="J17" s="193">
        <v>41051200</v>
      </c>
      <c r="K17" s="269">
        <v>41055000</v>
      </c>
      <c r="L17" s="193">
        <v>41055000</v>
      </c>
      <c r="M17" s="193">
        <v>41055000</v>
      </c>
      <c r="N17" s="193">
        <v>41053900</v>
      </c>
      <c r="O17" s="193">
        <v>41051400</v>
      </c>
      <c r="P17" s="193">
        <v>41051700</v>
      </c>
      <c r="Q17" s="193"/>
      <c r="R17" s="193">
        <v>41054000</v>
      </c>
      <c r="S17" s="193"/>
      <c r="T17" s="193"/>
      <c r="U17" s="193" t="s">
        <v>113</v>
      </c>
      <c r="V17" s="193"/>
      <c r="W17" s="371"/>
      <c r="X17" s="193" t="s">
        <v>113</v>
      </c>
      <c r="Y17" s="193" t="s">
        <v>113</v>
      </c>
      <c r="Z17" s="254" t="s">
        <v>94</v>
      </c>
      <c r="AA17" s="254" t="s">
        <v>94</v>
      </c>
      <c r="AB17" s="193"/>
      <c r="AC17" s="193"/>
      <c r="AD17" s="254" t="s">
        <v>94</v>
      </c>
      <c r="AE17" s="193" t="s">
        <v>113</v>
      </c>
      <c r="AF17" s="371"/>
    </row>
    <row r="18" spans="1:32" s="191" customFormat="1" ht="18.75">
      <c r="A18" s="195">
        <v>1</v>
      </c>
      <c r="B18" s="195">
        <v>2</v>
      </c>
      <c r="C18" s="195">
        <v>3</v>
      </c>
      <c r="D18" s="195">
        <v>4</v>
      </c>
      <c r="E18" s="195">
        <v>5</v>
      </c>
      <c r="F18" s="195">
        <v>6</v>
      </c>
      <c r="G18" s="195"/>
      <c r="H18" s="195"/>
      <c r="I18" s="195">
        <v>7</v>
      </c>
      <c r="J18" s="195">
        <v>8</v>
      </c>
      <c r="K18" s="195">
        <v>9</v>
      </c>
      <c r="L18" s="195">
        <v>10</v>
      </c>
      <c r="M18" s="195">
        <v>11</v>
      </c>
      <c r="N18" s="195">
        <v>12</v>
      </c>
      <c r="O18" s="195">
        <v>13</v>
      </c>
      <c r="P18" s="195"/>
      <c r="Q18" s="195"/>
      <c r="R18" s="195">
        <v>15</v>
      </c>
      <c r="S18" s="195">
        <v>16</v>
      </c>
      <c r="T18" s="195">
        <v>17</v>
      </c>
      <c r="U18" s="195">
        <v>19</v>
      </c>
      <c r="V18" s="195"/>
      <c r="W18" s="195">
        <v>18</v>
      </c>
      <c r="X18" s="195">
        <v>19</v>
      </c>
      <c r="Y18" s="195">
        <v>20</v>
      </c>
      <c r="Z18" s="195">
        <v>21</v>
      </c>
      <c r="AA18" s="195">
        <v>24</v>
      </c>
      <c r="AB18" s="195">
        <v>25</v>
      </c>
      <c r="AC18" s="195">
        <v>26</v>
      </c>
      <c r="AD18" s="195">
        <v>22</v>
      </c>
      <c r="AE18" s="195">
        <v>28</v>
      </c>
      <c r="AF18" s="195">
        <v>23</v>
      </c>
    </row>
    <row r="19" spans="1:33" s="191" customFormat="1" ht="18.75" hidden="1">
      <c r="A19" s="196" t="s">
        <v>283</v>
      </c>
      <c r="B19" s="196" t="s">
        <v>8</v>
      </c>
      <c r="C19" s="197" t="s">
        <v>113</v>
      </c>
      <c r="D19" s="197" t="s">
        <v>113</v>
      </c>
      <c r="E19" s="251"/>
      <c r="F19" s="251"/>
      <c r="G19" s="251"/>
      <c r="H19" s="251"/>
      <c r="I19" s="251"/>
      <c r="J19" s="252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197"/>
      <c r="V19" s="197"/>
      <c r="W19" s="198">
        <f>SUM(C19:U19)</f>
        <v>0</v>
      </c>
      <c r="X19" s="197" t="s">
        <v>113</v>
      </c>
      <c r="Y19" s="197" t="s">
        <v>113</v>
      </c>
      <c r="Z19" s="251"/>
      <c r="AA19" s="198"/>
      <c r="AB19" s="198"/>
      <c r="AC19" s="198"/>
      <c r="AD19" s="251"/>
      <c r="AE19" s="197" t="s">
        <v>113</v>
      </c>
      <c r="AF19" s="198">
        <f aca="true" t="shared" si="0" ref="AF19:AF28">SUM(Y19:AD19)</f>
        <v>0</v>
      </c>
      <c r="AG19" s="199"/>
    </row>
    <row r="20" spans="1:32" s="191" customFormat="1" ht="18.75" hidden="1">
      <c r="A20" s="196" t="s">
        <v>284</v>
      </c>
      <c r="B20" s="200" t="s">
        <v>9</v>
      </c>
      <c r="C20" s="198"/>
      <c r="D20" s="198"/>
      <c r="E20" s="202"/>
      <c r="F20" s="202"/>
      <c r="G20" s="202"/>
      <c r="H20" s="202"/>
      <c r="I20" s="251"/>
      <c r="J20" s="252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198"/>
      <c r="V20" s="198"/>
      <c r="W20" s="198">
        <f>SUM(C20:U20)</f>
        <v>0</v>
      </c>
      <c r="X20" s="198"/>
      <c r="Y20" s="198"/>
      <c r="Z20" s="251"/>
      <c r="AA20" s="198"/>
      <c r="AB20" s="198"/>
      <c r="AC20" s="198"/>
      <c r="AD20" s="251"/>
      <c r="AE20" s="197"/>
      <c r="AF20" s="198">
        <f t="shared" si="0"/>
        <v>0</v>
      </c>
    </row>
    <row r="21" spans="1:32" s="191" customFormat="1" ht="20.25" customHeight="1">
      <c r="A21" s="196" t="s">
        <v>285</v>
      </c>
      <c r="B21" s="196" t="s">
        <v>10</v>
      </c>
      <c r="C21" s="198" t="s">
        <v>113</v>
      </c>
      <c r="D21" s="198" t="s">
        <v>113</v>
      </c>
      <c r="E21" s="202"/>
      <c r="F21" s="251">
        <v>61000</v>
      </c>
      <c r="G21" s="251">
        <v>46097</v>
      </c>
      <c r="H21" s="251"/>
      <c r="I21" s="251"/>
      <c r="J21" s="252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198" t="s">
        <v>113</v>
      </c>
      <c r="V21" s="198"/>
      <c r="W21" s="197">
        <f>SUM(C21:U21)</f>
        <v>107097</v>
      </c>
      <c r="X21" s="198" t="s">
        <v>113</v>
      </c>
      <c r="Y21" s="198" t="s">
        <v>113</v>
      </c>
      <c r="Z21" s="251"/>
      <c r="AA21" s="251">
        <v>61000</v>
      </c>
      <c r="AB21" s="198"/>
      <c r="AC21" s="198"/>
      <c r="AD21" s="251"/>
      <c r="AE21" s="197" t="s">
        <v>113</v>
      </c>
      <c r="AF21" s="197">
        <f t="shared" si="0"/>
        <v>61000</v>
      </c>
    </row>
    <row r="22" spans="1:32" s="191" customFormat="1" ht="20.25" customHeight="1">
      <c r="A22" s="196" t="s">
        <v>286</v>
      </c>
      <c r="B22" s="196" t="s">
        <v>11</v>
      </c>
      <c r="C22" s="198"/>
      <c r="D22" s="198"/>
      <c r="E22" s="197">
        <v>700</v>
      </c>
      <c r="F22" s="198"/>
      <c r="G22" s="198"/>
      <c r="H22" s="198"/>
      <c r="I22" s="197"/>
      <c r="J22" s="252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8"/>
      <c r="V22" s="198"/>
      <c r="W22" s="197">
        <f>SUM(C22:U22)</f>
        <v>700</v>
      </c>
      <c r="X22" s="198"/>
      <c r="Y22" s="198"/>
      <c r="Z22" s="197">
        <v>700</v>
      </c>
      <c r="AA22" s="198"/>
      <c r="AB22" s="198"/>
      <c r="AC22" s="198"/>
      <c r="AD22" s="197"/>
      <c r="AE22" s="197"/>
      <c r="AF22" s="197">
        <f t="shared" si="0"/>
        <v>700</v>
      </c>
    </row>
    <row r="23" spans="1:32" s="191" customFormat="1" ht="20.25" customHeight="1" hidden="1">
      <c r="A23" s="196" t="s">
        <v>287</v>
      </c>
      <c r="B23" s="196" t="s">
        <v>12</v>
      </c>
      <c r="C23" s="198"/>
      <c r="D23" s="198"/>
      <c r="E23" s="202"/>
      <c r="F23" s="202"/>
      <c r="G23" s="202"/>
      <c r="H23" s="202"/>
      <c r="I23" s="251"/>
      <c r="J23" s="252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198"/>
      <c r="V23" s="198"/>
      <c r="W23" s="197">
        <f aca="true" t="shared" si="1" ref="W23:W31">SUM(C23:U23)</f>
        <v>0</v>
      </c>
      <c r="X23" s="198"/>
      <c r="Y23" s="198"/>
      <c r="Z23" s="251"/>
      <c r="AA23" s="198"/>
      <c r="AB23" s="198"/>
      <c r="AC23" s="198"/>
      <c r="AD23" s="251"/>
      <c r="AE23" s="197"/>
      <c r="AF23" s="197">
        <f t="shared" si="0"/>
        <v>0</v>
      </c>
    </row>
    <row r="24" spans="1:32" s="191" customFormat="1" ht="20.25" customHeight="1">
      <c r="A24" s="196" t="s">
        <v>288</v>
      </c>
      <c r="B24" s="196" t="s">
        <v>13</v>
      </c>
      <c r="C24" s="198"/>
      <c r="D24" s="198"/>
      <c r="E24" s="197">
        <v>100000</v>
      </c>
      <c r="F24" s="202"/>
      <c r="G24" s="202"/>
      <c r="H24" s="202"/>
      <c r="I24" s="251"/>
      <c r="J24" s="252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198"/>
      <c r="V24" s="198"/>
      <c r="W24" s="197">
        <f>SUM(C24:U24)</f>
        <v>100000</v>
      </c>
      <c r="X24" s="198"/>
      <c r="Y24" s="198"/>
      <c r="Z24" s="251">
        <v>100000</v>
      </c>
      <c r="AA24" s="198"/>
      <c r="AB24" s="198"/>
      <c r="AC24" s="198"/>
      <c r="AD24" s="251"/>
      <c r="AE24" s="197"/>
      <c r="AF24" s="197">
        <f t="shared" si="0"/>
        <v>100000</v>
      </c>
    </row>
    <row r="25" spans="1:32" s="191" customFormat="1" ht="20.25" customHeight="1" hidden="1">
      <c r="A25" s="201" t="s">
        <v>405</v>
      </c>
      <c r="B25" s="196" t="s">
        <v>14</v>
      </c>
      <c r="C25" s="198"/>
      <c r="D25" s="198"/>
      <c r="E25" s="202"/>
      <c r="F25" s="202"/>
      <c r="G25" s="202"/>
      <c r="H25" s="202"/>
      <c r="I25" s="251"/>
      <c r="J25" s="252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198"/>
      <c r="V25" s="198"/>
      <c r="W25" s="197">
        <f t="shared" si="1"/>
        <v>0</v>
      </c>
      <c r="X25" s="198"/>
      <c r="Y25" s="198"/>
      <c r="Z25" s="251"/>
      <c r="AA25" s="198"/>
      <c r="AB25" s="198"/>
      <c r="AC25" s="198"/>
      <c r="AD25" s="251"/>
      <c r="AE25" s="197"/>
      <c r="AF25" s="197">
        <f t="shared" si="0"/>
        <v>0</v>
      </c>
    </row>
    <row r="26" spans="1:32" s="191" customFormat="1" ht="20.25" customHeight="1" hidden="1">
      <c r="A26" s="196" t="s">
        <v>289</v>
      </c>
      <c r="B26" s="196" t="s">
        <v>15</v>
      </c>
      <c r="C26" s="198"/>
      <c r="D26" s="198"/>
      <c r="E26" s="202"/>
      <c r="F26" s="202"/>
      <c r="G26" s="202"/>
      <c r="H26" s="202"/>
      <c r="I26" s="251"/>
      <c r="J26" s="252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198"/>
      <c r="V26" s="198"/>
      <c r="W26" s="197">
        <f t="shared" si="1"/>
        <v>0</v>
      </c>
      <c r="X26" s="198"/>
      <c r="Y26" s="198"/>
      <c r="Z26" s="251"/>
      <c r="AA26" s="198"/>
      <c r="AB26" s="198"/>
      <c r="AC26" s="198"/>
      <c r="AD26" s="251"/>
      <c r="AE26" s="197"/>
      <c r="AF26" s="197">
        <f t="shared" si="0"/>
        <v>0</v>
      </c>
    </row>
    <row r="27" spans="1:32" s="191" customFormat="1" ht="20.25" customHeight="1" hidden="1">
      <c r="A27" s="196" t="s">
        <v>290</v>
      </c>
      <c r="B27" s="196" t="s">
        <v>16</v>
      </c>
      <c r="C27" s="198"/>
      <c r="D27" s="198"/>
      <c r="E27" s="202"/>
      <c r="F27" s="202"/>
      <c r="G27" s="202"/>
      <c r="H27" s="202"/>
      <c r="I27" s="251"/>
      <c r="J27" s="252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198"/>
      <c r="V27" s="198"/>
      <c r="W27" s="197">
        <f t="shared" si="1"/>
        <v>0</v>
      </c>
      <c r="X27" s="198"/>
      <c r="Y27" s="198"/>
      <c r="Z27" s="251"/>
      <c r="AA27" s="198"/>
      <c r="AB27" s="198"/>
      <c r="AC27" s="198"/>
      <c r="AD27" s="251"/>
      <c r="AE27" s="197"/>
      <c r="AF27" s="197">
        <f t="shared" si="0"/>
        <v>0</v>
      </c>
    </row>
    <row r="28" spans="1:32" s="191" customFormat="1" ht="20.25" customHeight="1" hidden="1">
      <c r="A28" s="196" t="s">
        <v>291</v>
      </c>
      <c r="B28" s="196" t="s">
        <v>17</v>
      </c>
      <c r="C28" s="198"/>
      <c r="D28" s="198"/>
      <c r="E28" s="202"/>
      <c r="F28" s="202"/>
      <c r="G28" s="202"/>
      <c r="H28" s="202"/>
      <c r="I28" s="251"/>
      <c r="J28" s="252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198"/>
      <c r="V28" s="198"/>
      <c r="W28" s="197">
        <f t="shared" si="1"/>
        <v>0</v>
      </c>
      <c r="X28" s="198"/>
      <c r="Y28" s="198"/>
      <c r="Z28" s="251"/>
      <c r="AA28" s="198"/>
      <c r="AB28" s="198"/>
      <c r="AC28" s="198"/>
      <c r="AD28" s="251"/>
      <c r="AE28" s="197"/>
      <c r="AF28" s="197">
        <f t="shared" si="0"/>
        <v>0</v>
      </c>
    </row>
    <row r="29" spans="1:32" s="191" customFormat="1" ht="32.25" customHeight="1" hidden="1">
      <c r="A29" s="224" t="s">
        <v>280</v>
      </c>
      <c r="B29" s="225" t="s">
        <v>345</v>
      </c>
      <c r="C29" s="226"/>
      <c r="D29" s="226"/>
      <c r="E29" s="226"/>
      <c r="F29" s="226"/>
      <c r="G29" s="226"/>
      <c r="H29" s="226"/>
      <c r="I29" s="253"/>
      <c r="J29" s="253"/>
      <c r="K29" s="253"/>
      <c r="L29" s="253"/>
      <c r="M29" s="253"/>
      <c r="N29" s="253"/>
      <c r="O29" s="268"/>
      <c r="P29" s="268"/>
      <c r="Q29" s="268"/>
      <c r="R29" s="228"/>
      <c r="S29" s="268"/>
      <c r="T29" s="268"/>
      <c r="U29" s="226"/>
      <c r="V29" s="226"/>
      <c r="W29" s="197">
        <f t="shared" si="1"/>
        <v>0</v>
      </c>
      <c r="X29" s="226"/>
      <c r="Y29" s="226"/>
      <c r="Z29" s="255"/>
      <c r="AA29" s="240"/>
      <c r="AB29" s="240"/>
      <c r="AC29" s="240"/>
      <c r="AD29" s="228"/>
      <c r="AE29" s="228"/>
      <c r="AF29" s="278">
        <f>SUM(X29:AE29)</f>
        <v>0</v>
      </c>
    </row>
    <row r="30" spans="1:32" s="191" customFormat="1" ht="20.25" customHeight="1">
      <c r="A30" s="196" t="s">
        <v>281</v>
      </c>
      <c r="B30" s="196" t="s">
        <v>346</v>
      </c>
      <c r="C30" s="198"/>
      <c r="D30" s="198"/>
      <c r="E30" s="198"/>
      <c r="F30" s="198"/>
      <c r="G30" s="198"/>
      <c r="H30" s="251">
        <v>15000</v>
      </c>
      <c r="I30" s="251"/>
      <c r="J30" s="251"/>
      <c r="K30" s="251"/>
      <c r="L30" s="251"/>
      <c r="M30" s="251"/>
      <c r="N30" s="197"/>
      <c r="O30" s="197"/>
      <c r="P30" s="197"/>
      <c r="Q30" s="197"/>
      <c r="R30" s="197"/>
      <c r="S30" s="197"/>
      <c r="T30" s="197"/>
      <c r="U30" s="198"/>
      <c r="V30" s="198"/>
      <c r="W30" s="197">
        <f>SUM(C30:U30)</f>
        <v>15000</v>
      </c>
      <c r="X30" s="198"/>
      <c r="Y30" s="198"/>
      <c r="Z30" s="197"/>
      <c r="AA30" s="198"/>
      <c r="AB30" s="198"/>
      <c r="AC30" s="198"/>
      <c r="AD30" s="197"/>
      <c r="AE30" s="197"/>
      <c r="AF30" s="278">
        <f>SUM(X30:AE30)</f>
        <v>0</v>
      </c>
    </row>
    <row r="31" spans="1:32" s="191" customFormat="1" ht="20.25" customHeight="1" hidden="1">
      <c r="A31" s="196" t="s">
        <v>282</v>
      </c>
      <c r="B31" s="196" t="s">
        <v>18</v>
      </c>
      <c r="C31" s="198"/>
      <c r="D31" s="198"/>
      <c r="E31" s="198"/>
      <c r="F31" s="198"/>
      <c r="G31" s="198"/>
      <c r="H31" s="198"/>
      <c r="I31" s="251"/>
      <c r="J31" s="251"/>
      <c r="K31" s="251"/>
      <c r="L31" s="251"/>
      <c r="M31" s="251"/>
      <c r="N31" s="251"/>
      <c r="O31" s="251"/>
      <c r="P31" s="251"/>
      <c r="Q31" s="251"/>
      <c r="R31" s="197"/>
      <c r="S31" s="197"/>
      <c r="T31" s="197"/>
      <c r="U31" s="198"/>
      <c r="V31" s="198"/>
      <c r="W31" s="197">
        <f t="shared" si="1"/>
        <v>0</v>
      </c>
      <c r="X31" s="198"/>
      <c r="Y31" s="198"/>
      <c r="Z31" s="197"/>
      <c r="AA31" s="198"/>
      <c r="AB31" s="198"/>
      <c r="AC31" s="198"/>
      <c r="AD31" s="197"/>
      <c r="AE31" s="197"/>
      <c r="AF31" s="278">
        <f>SUM(X31:AE31)</f>
        <v>0</v>
      </c>
    </row>
    <row r="32" spans="1:32" s="191" customFormat="1" ht="18.75">
      <c r="A32" s="196" t="s">
        <v>387</v>
      </c>
      <c r="B32" s="196" t="s">
        <v>19</v>
      </c>
      <c r="C32" s="198" t="s">
        <v>113</v>
      </c>
      <c r="D32" s="198" t="s">
        <v>113</v>
      </c>
      <c r="E32" s="197"/>
      <c r="F32" s="197"/>
      <c r="G32" s="197"/>
      <c r="H32" s="197"/>
      <c r="I32" s="197">
        <f>15442+25721-25721</f>
        <v>15442</v>
      </c>
      <c r="J32" s="197">
        <v>-4046</v>
      </c>
      <c r="K32" s="251">
        <v>513200</v>
      </c>
      <c r="L32" s="197">
        <v>3800</v>
      </c>
      <c r="M32" s="197">
        <v>91200</v>
      </c>
      <c r="N32" s="251">
        <v>5319</v>
      </c>
      <c r="O32" s="251">
        <v>348070</v>
      </c>
      <c r="P32" s="251">
        <v>25721</v>
      </c>
      <c r="Q32" s="251"/>
      <c r="R32" s="197">
        <v>198000</v>
      </c>
      <c r="S32" s="197"/>
      <c r="T32" s="197"/>
      <c r="U32" s="198" t="s">
        <v>113</v>
      </c>
      <c r="V32" s="198"/>
      <c r="W32" s="197">
        <f>SUM(C32:U32)</f>
        <v>1196706</v>
      </c>
      <c r="X32" s="198" t="s">
        <v>113</v>
      </c>
      <c r="Y32" s="198" t="s">
        <v>113</v>
      </c>
      <c r="Z32" s="197"/>
      <c r="AA32" s="198"/>
      <c r="AB32" s="198"/>
      <c r="AC32" s="198"/>
      <c r="AD32" s="197"/>
      <c r="AE32" s="197" t="s">
        <v>113</v>
      </c>
      <c r="AF32" s="278">
        <f>SUM(X32:AE32)</f>
        <v>0</v>
      </c>
    </row>
    <row r="33" spans="1:32" s="191" customFormat="1" ht="26.25" customHeight="1" hidden="1">
      <c r="A33" s="196"/>
      <c r="B33" s="239" t="s">
        <v>137</v>
      </c>
      <c r="C33" s="198"/>
      <c r="D33" s="198"/>
      <c r="E33" s="197"/>
      <c r="F33" s="197"/>
      <c r="G33" s="197"/>
      <c r="H33" s="197"/>
      <c r="I33" s="251"/>
      <c r="J33" s="251"/>
      <c r="K33" s="251"/>
      <c r="L33" s="251"/>
      <c r="M33" s="251"/>
      <c r="N33" s="251"/>
      <c r="O33" s="251"/>
      <c r="P33" s="251"/>
      <c r="Q33" s="251"/>
      <c r="R33" s="197"/>
      <c r="S33" s="197"/>
      <c r="T33" s="197"/>
      <c r="U33" s="198"/>
      <c r="V33" s="198"/>
      <c r="W33" s="197">
        <f>SUM(C33:U33)</f>
        <v>0</v>
      </c>
      <c r="X33" s="198"/>
      <c r="Y33" s="198"/>
      <c r="Z33" s="253"/>
      <c r="AA33" s="227"/>
      <c r="AB33" s="227"/>
      <c r="AC33" s="227"/>
      <c r="AD33" s="197"/>
      <c r="AE33" s="197"/>
      <c r="AF33" s="228">
        <f>SUM(Z31:AE33)</f>
        <v>0</v>
      </c>
    </row>
    <row r="34" spans="1:32" s="191" customFormat="1" ht="33.75" customHeight="1">
      <c r="A34" s="230" t="s">
        <v>415</v>
      </c>
      <c r="B34" s="231" t="s">
        <v>109</v>
      </c>
      <c r="C34" s="226"/>
      <c r="D34" s="226"/>
      <c r="E34" s="228">
        <f>SUM(E19:E33)</f>
        <v>100700</v>
      </c>
      <c r="F34" s="228">
        <f>SUM(F19:F32)</f>
        <v>61000</v>
      </c>
      <c r="G34" s="228">
        <f>SUM(G19:G32)</f>
        <v>46097</v>
      </c>
      <c r="H34" s="228">
        <f>SUM(H19:H32)</f>
        <v>15000</v>
      </c>
      <c r="I34" s="228">
        <f aca="true" t="shared" si="2" ref="I34:Y34">SUM(I19:I32)</f>
        <v>15442</v>
      </c>
      <c r="J34" s="228">
        <f t="shared" si="2"/>
        <v>-4046</v>
      </c>
      <c r="K34" s="228">
        <f t="shared" si="2"/>
        <v>513200</v>
      </c>
      <c r="L34" s="228">
        <f>SUM(L19:L33)</f>
        <v>3800</v>
      </c>
      <c r="M34" s="228">
        <f>SUM(M19:M33)</f>
        <v>91200</v>
      </c>
      <c r="N34" s="228">
        <f>SUM(N19:N33)</f>
        <v>5319</v>
      </c>
      <c r="O34" s="228">
        <f>SUM(O19:O33)</f>
        <v>348070</v>
      </c>
      <c r="P34" s="228">
        <f>SUM(P19:P33)</f>
        <v>25721</v>
      </c>
      <c r="Q34" s="228"/>
      <c r="R34" s="228">
        <f t="shared" si="2"/>
        <v>198000</v>
      </c>
      <c r="S34" s="226">
        <f t="shared" si="2"/>
        <v>0</v>
      </c>
      <c r="T34" s="226">
        <f t="shared" si="2"/>
        <v>0</v>
      </c>
      <c r="U34" s="226">
        <f t="shared" si="2"/>
        <v>0</v>
      </c>
      <c r="V34" s="226"/>
      <c r="W34" s="228">
        <f>SUM(W19:W33)</f>
        <v>1419503</v>
      </c>
      <c r="X34" s="229">
        <f t="shared" si="2"/>
        <v>0</v>
      </c>
      <c r="Y34" s="229">
        <f t="shared" si="2"/>
        <v>0</v>
      </c>
      <c r="Z34" s="228">
        <f>SUM(Z19:Z33)</f>
        <v>100700</v>
      </c>
      <c r="AA34" s="228">
        <f>SUM(AA19:AA33)</f>
        <v>61000</v>
      </c>
      <c r="AB34" s="228">
        <f>SUM(AB19:AB33)</f>
        <v>0</v>
      </c>
      <c r="AC34" s="228">
        <f>SUM(AC19:AC33)</f>
        <v>0</v>
      </c>
      <c r="AD34" s="228">
        <f>SUM(AD19:AD32)</f>
        <v>0</v>
      </c>
      <c r="AE34" s="226">
        <f>SUM(AE19:AE32)</f>
        <v>0</v>
      </c>
      <c r="AF34" s="228">
        <f>SUM(Z34:AE34)</f>
        <v>161700</v>
      </c>
    </row>
    <row r="35" s="191" customFormat="1" ht="12.75"/>
    <row r="36" s="191" customFormat="1" ht="12.75"/>
    <row r="37" s="191" customFormat="1" ht="12.75"/>
    <row r="38" spans="1:32" ht="30" customHeight="1">
      <c r="A38" s="376" t="s">
        <v>178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</row>
  </sheetData>
  <sheetProtection/>
  <mergeCells count="22">
    <mergeCell ref="W12:W17"/>
    <mergeCell ref="X16:AE16"/>
    <mergeCell ref="A38:AF38"/>
    <mergeCell ref="X12:Y13"/>
    <mergeCell ref="Z12:AE12"/>
    <mergeCell ref="AF12:AF17"/>
    <mergeCell ref="B11:B17"/>
    <mergeCell ref="C16:U16"/>
    <mergeCell ref="Z13:AC13"/>
    <mergeCell ref="AD13:AE13"/>
    <mergeCell ref="A11:A17"/>
    <mergeCell ref="X11:AF11"/>
    <mergeCell ref="Y2:AF5"/>
    <mergeCell ref="X14:AE14"/>
    <mergeCell ref="C11:W11"/>
    <mergeCell ref="R13:V13"/>
    <mergeCell ref="E12:V12"/>
    <mergeCell ref="C14:V14"/>
    <mergeCell ref="C12:D13"/>
    <mergeCell ref="E13:Q13"/>
    <mergeCell ref="A6:AF6"/>
    <mergeCell ref="A7:B7"/>
  </mergeCells>
  <printOptions/>
  <pageMargins left="0.5118110236220472" right="0.15748031496062992" top="0.7874015748031497" bottom="0.15748031496062992" header="0.8661417322834646" footer="0.15748031496062992"/>
  <pageSetup fitToHeight="2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view="pageBreakPreview" zoomScale="70" zoomScaleSheetLayoutView="70" zoomScalePageLayoutView="0" workbookViewId="0" topLeftCell="A1">
      <selection activeCell="G20" sqref="G20"/>
    </sheetView>
  </sheetViews>
  <sheetFormatPr defaultColWidth="9.33203125" defaultRowHeight="12.75"/>
  <cols>
    <col min="1" max="1" width="21.16015625" style="84" customWidth="1"/>
    <col min="2" max="2" width="22" style="84" customWidth="1"/>
    <col min="3" max="3" width="20.66015625" style="84" customWidth="1"/>
    <col min="4" max="4" width="46.83203125" style="84" customWidth="1"/>
    <col min="5" max="5" width="21.66015625" style="84" customWidth="1"/>
    <col min="6" max="6" width="23" style="84" customWidth="1"/>
    <col min="7" max="7" width="19.16015625" style="84" customWidth="1"/>
    <col min="8" max="8" width="18.5" style="84" customWidth="1"/>
    <col min="9" max="9" width="23.16015625" style="84" customWidth="1"/>
    <col min="10" max="10" width="21" style="84" customWidth="1"/>
    <col min="11" max="16384" width="9.33203125" style="84" customWidth="1"/>
  </cols>
  <sheetData>
    <row r="2" spans="7:11" ht="15.75" customHeight="1">
      <c r="G2" s="380" t="s">
        <v>161</v>
      </c>
      <c r="H2" s="380"/>
      <c r="I2" s="380"/>
      <c r="J2" s="380"/>
      <c r="K2" s="380"/>
    </row>
    <row r="3" spans="7:11" ht="15.75" customHeight="1">
      <c r="G3" s="380"/>
      <c r="H3" s="380"/>
      <c r="I3" s="380"/>
      <c r="J3" s="380"/>
      <c r="K3" s="380"/>
    </row>
    <row r="4" spans="7:11" ht="81.75" customHeight="1">
      <c r="G4" s="380"/>
      <c r="H4" s="380"/>
      <c r="I4" s="380"/>
      <c r="J4" s="380"/>
      <c r="K4" s="380"/>
    </row>
    <row r="6" spans="1:10" ht="62.25" customHeight="1">
      <c r="A6" s="381" t="s">
        <v>135</v>
      </c>
      <c r="B6" s="381"/>
      <c r="C6" s="381"/>
      <c r="D6" s="381"/>
      <c r="E6" s="381"/>
      <c r="F6" s="381"/>
      <c r="G6" s="381"/>
      <c r="H6" s="381"/>
      <c r="I6" s="381"/>
      <c r="J6" s="381"/>
    </row>
    <row r="7" spans="1:10" ht="18.75">
      <c r="A7" s="295" t="s">
        <v>282</v>
      </c>
      <c r="B7" s="295"/>
      <c r="C7" s="68"/>
      <c r="D7" s="68"/>
      <c r="E7" s="68"/>
      <c r="F7" s="68"/>
      <c r="G7" s="68"/>
      <c r="H7" s="68"/>
      <c r="I7" s="68"/>
      <c r="J7" s="68"/>
    </row>
    <row r="8" spans="1:10" ht="18.75">
      <c r="A8" s="67" t="s">
        <v>116</v>
      </c>
      <c r="B8" s="68"/>
      <c r="C8" s="68"/>
      <c r="D8" s="68"/>
      <c r="E8" s="68"/>
      <c r="F8" s="68"/>
      <c r="G8" s="68"/>
      <c r="H8" s="68"/>
      <c r="I8" s="68"/>
      <c r="J8" s="68"/>
    </row>
    <row r="10" spans="1:10" ht="157.5" customHeight="1">
      <c r="A10" s="371" t="s">
        <v>87</v>
      </c>
      <c r="B10" s="371" t="s">
        <v>88</v>
      </c>
      <c r="C10" s="371" t="s">
        <v>408</v>
      </c>
      <c r="D10" s="371" t="s">
        <v>89</v>
      </c>
      <c r="E10" s="371" t="s">
        <v>117</v>
      </c>
      <c r="F10" s="371" t="s">
        <v>118</v>
      </c>
      <c r="G10" s="371" t="s">
        <v>143</v>
      </c>
      <c r="H10" s="371" t="s">
        <v>144</v>
      </c>
      <c r="I10" s="371" t="s">
        <v>145</v>
      </c>
      <c r="J10" s="371" t="s">
        <v>146</v>
      </c>
    </row>
    <row r="11" spans="1:10" ht="31.5" customHeight="1" hidden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</row>
    <row r="12" spans="1:10" ht="18.75">
      <c r="A12" s="195">
        <v>1</v>
      </c>
      <c r="B12" s="195">
        <v>2</v>
      </c>
      <c r="C12" s="195">
        <v>3</v>
      </c>
      <c r="D12" s="195">
        <v>4</v>
      </c>
      <c r="E12" s="195">
        <v>5</v>
      </c>
      <c r="F12" s="195">
        <v>6</v>
      </c>
      <c r="G12" s="195">
        <v>7</v>
      </c>
      <c r="H12" s="195">
        <v>8</v>
      </c>
      <c r="I12" s="195">
        <v>9</v>
      </c>
      <c r="J12" s="195">
        <v>10</v>
      </c>
    </row>
    <row r="13" spans="1:10" ht="19.5" hidden="1">
      <c r="A13" s="134" t="s">
        <v>204</v>
      </c>
      <c r="B13" s="353" t="s">
        <v>429</v>
      </c>
      <c r="C13" s="354"/>
      <c r="D13" s="355"/>
      <c r="E13" s="256"/>
      <c r="F13" s="256"/>
      <c r="G13" s="256"/>
      <c r="H13" s="256"/>
      <c r="I13" s="257">
        <f>I14</f>
        <v>0</v>
      </c>
      <c r="J13" s="256"/>
    </row>
    <row r="14" spans="1:10" ht="19.5" hidden="1">
      <c r="A14" s="134" t="s">
        <v>205</v>
      </c>
      <c r="B14" s="353" t="s">
        <v>430</v>
      </c>
      <c r="C14" s="354"/>
      <c r="D14" s="355"/>
      <c r="E14" s="256"/>
      <c r="F14" s="256"/>
      <c r="G14" s="256"/>
      <c r="H14" s="256"/>
      <c r="I14" s="257">
        <f>I15</f>
        <v>0</v>
      </c>
      <c r="J14" s="256"/>
    </row>
    <row r="15" spans="1:10" ht="19.5" hidden="1">
      <c r="A15" s="138" t="s">
        <v>206</v>
      </c>
      <c r="B15" s="138" t="s">
        <v>360</v>
      </c>
      <c r="C15" s="342" t="s">
        <v>361</v>
      </c>
      <c r="D15" s="348"/>
      <c r="E15" s="258"/>
      <c r="F15" s="258"/>
      <c r="G15" s="258"/>
      <c r="H15" s="258"/>
      <c r="I15" s="259">
        <f>I16</f>
        <v>0</v>
      </c>
      <c r="J15" s="258"/>
    </row>
    <row r="16" spans="1:10" ht="25.5" hidden="1">
      <c r="A16" s="145" t="s">
        <v>207</v>
      </c>
      <c r="B16" s="138" t="s">
        <v>352</v>
      </c>
      <c r="C16" s="138" t="s">
        <v>309</v>
      </c>
      <c r="D16" s="150" t="s">
        <v>353</v>
      </c>
      <c r="E16" s="258"/>
      <c r="F16" s="258"/>
      <c r="G16" s="258"/>
      <c r="H16" s="258"/>
      <c r="I16" s="260"/>
      <c r="J16" s="258"/>
    </row>
    <row r="17" spans="1:10" ht="23.25" customHeight="1">
      <c r="A17" s="134" t="s">
        <v>227</v>
      </c>
      <c r="B17" s="353" t="s">
        <v>431</v>
      </c>
      <c r="C17" s="354"/>
      <c r="D17" s="355"/>
      <c r="E17" s="256"/>
      <c r="F17" s="256"/>
      <c r="G17" s="256"/>
      <c r="H17" s="256"/>
      <c r="I17" s="257">
        <f>I18</f>
        <v>344024</v>
      </c>
      <c r="J17" s="256"/>
    </row>
    <row r="18" spans="1:10" ht="27" customHeight="1">
      <c r="A18" s="134" t="s">
        <v>226</v>
      </c>
      <c r="B18" s="353" t="s">
        <v>432</v>
      </c>
      <c r="C18" s="354"/>
      <c r="D18" s="355"/>
      <c r="E18" s="256"/>
      <c r="F18" s="256"/>
      <c r="G18" s="256"/>
      <c r="H18" s="256"/>
      <c r="I18" s="257">
        <f>I19</f>
        <v>344024</v>
      </c>
      <c r="J18" s="256"/>
    </row>
    <row r="19" spans="1:10" ht="19.5">
      <c r="A19" s="145" t="s">
        <v>225</v>
      </c>
      <c r="B19" s="144">
        <v>1000</v>
      </c>
      <c r="C19" s="309" t="s">
        <v>350</v>
      </c>
      <c r="D19" s="309"/>
      <c r="E19" s="258"/>
      <c r="F19" s="258"/>
      <c r="G19" s="258"/>
      <c r="H19" s="258"/>
      <c r="I19" s="259">
        <f>I20</f>
        <v>344024</v>
      </c>
      <c r="J19" s="258"/>
    </row>
    <row r="20" spans="1:10" ht="55.5" customHeight="1">
      <c r="A20" s="146" t="s">
        <v>224</v>
      </c>
      <c r="B20" s="141">
        <v>1020</v>
      </c>
      <c r="C20" s="140" t="s">
        <v>319</v>
      </c>
      <c r="D20" s="140" t="s">
        <v>121</v>
      </c>
      <c r="E20" s="195"/>
      <c r="F20" s="195"/>
      <c r="G20" s="195"/>
      <c r="H20" s="195"/>
      <c r="I20" s="197">
        <f>-4046+348070</f>
        <v>344024</v>
      </c>
      <c r="J20" s="195"/>
    </row>
    <row r="21" spans="1:10" ht="19.5" hidden="1">
      <c r="A21" s="134">
        <v>3700000</v>
      </c>
      <c r="B21" s="353" t="s">
        <v>20</v>
      </c>
      <c r="C21" s="354"/>
      <c r="D21" s="355"/>
      <c r="E21" s="256"/>
      <c r="F21" s="256"/>
      <c r="G21" s="256"/>
      <c r="H21" s="256"/>
      <c r="I21" s="257">
        <f>I22</f>
        <v>0</v>
      </c>
      <c r="J21" s="256"/>
    </row>
    <row r="22" spans="1:10" ht="19.5" hidden="1">
      <c r="A22" s="134">
        <v>3710000</v>
      </c>
      <c r="B22" s="365" t="s">
        <v>20</v>
      </c>
      <c r="C22" s="366"/>
      <c r="D22" s="367"/>
      <c r="E22" s="256"/>
      <c r="F22" s="256"/>
      <c r="G22" s="256"/>
      <c r="H22" s="256"/>
      <c r="I22" s="257">
        <f>I23</f>
        <v>0</v>
      </c>
      <c r="J22" s="256"/>
    </row>
    <row r="23" spans="1:10" ht="42" customHeight="1" hidden="1">
      <c r="A23" s="169" t="s">
        <v>337</v>
      </c>
      <c r="B23" s="168">
        <v>9700</v>
      </c>
      <c r="C23" s="319" t="s">
        <v>338</v>
      </c>
      <c r="D23" s="320"/>
      <c r="E23" s="258"/>
      <c r="F23" s="258"/>
      <c r="G23" s="258"/>
      <c r="H23" s="258"/>
      <c r="I23" s="259">
        <f>I24</f>
        <v>0</v>
      </c>
      <c r="J23" s="258"/>
    </row>
    <row r="24" spans="1:10" ht="19.5" hidden="1">
      <c r="A24" s="299">
        <v>3719770</v>
      </c>
      <c r="B24" s="321">
        <v>9770</v>
      </c>
      <c r="C24" s="299" t="s">
        <v>213</v>
      </c>
      <c r="D24" s="168" t="s">
        <v>389</v>
      </c>
      <c r="E24" s="258"/>
      <c r="F24" s="258"/>
      <c r="G24" s="258"/>
      <c r="H24" s="258"/>
      <c r="I24" s="259">
        <f>I25+I26+I27</f>
        <v>0</v>
      </c>
      <c r="J24" s="258"/>
    </row>
    <row r="25" spans="1:10" ht="33.75" customHeight="1" hidden="1">
      <c r="A25" s="300"/>
      <c r="B25" s="322"/>
      <c r="C25" s="300"/>
      <c r="D25" s="172" t="s">
        <v>107</v>
      </c>
      <c r="E25" s="195"/>
      <c r="F25" s="195"/>
      <c r="G25" s="195"/>
      <c r="H25" s="195"/>
      <c r="I25" s="197"/>
      <c r="J25" s="195"/>
    </row>
    <row r="26" spans="1:10" ht="56.25" customHeight="1" hidden="1">
      <c r="A26" s="300"/>
      <c r="B26" s="322"/>
      <c r="C26" s="300"/>
      <c r="D26" s="172" t="s">
        <v>108</v>
      </c>
      <c r="E26" s="195" t="s">
        <v>113</v>
      </c>
      <c r="F26" s="195" t="s">
        <v>113</v>
      </c>
      <c r="G26" s="195"/>
      <c r="H26" s="195" t="s">
        <v>113</v>
      </c>
      <c r="I26" s="197"/>
      <c r="J26" s="195" t="s">
        <v>113</v>
      </c>
    </row>
    <row r="27" spans="1:10" ht="28.5" customHeight="1" hidden="1">
      <c r="A27" s="301"/>
      <c r="B27" s="323"/>
      <c r="C27" s="301"/>
      <c r="D27" s="172" t="s">
        <v>404</v>
      </c>
      <c r="E27" s="195"/>
      <c r="F27" s="195"/>
      <c r="G27" s="195"/>
      <c r="H27" s="195"/>
      <c r="I27" s="263"/>
      <c r="J27" s="195"/>
    </row>
    <row r="28" spans="1:10" ht="18.75" hidden="1">
      <c r="A28" s="261"/>
      <c r="B28" s="195"/>
      <c r="C28" s="261"/>
      <c r="D28" s="262"/>
      <c r="E28" s="195"/>
      <c r="F28" s="195"/>
      <c r="G28" s="195"/>
      <c r="H28" s="195"/>
      <c r="I28" s="197"/>
      <c r="J28" s="195"/>
    </row>
    <row r="29" spans="1:10" ht="18.75">
      <c r="A29" s="195" t="s">
        <v>415</v>
      </c>
      <c r="B29" s="195" t="s">
        <v>415</v>
      </c>
      <c r="C29" s="195" t="s">
        <v>415</v>
      </c>
      <c r="D29" s="203" t="s">
        <v>109</v>
      </c>
      <c r="E29" s="195" t="s">
        <v>415</v>
      </c>
      <c r="F29" s="195" t="s">
        <v>415</v>
      </c>
      <c r="G29" s="195" t="s">
        <v>415</v>
      </c>
      <c r="H29" s="195" t="s">
        <v>113</v>
      </c>
      <c r="I29" s="197">
        <f>I13+I18+I22</f>
        <v>344024</v>
      </c>
      <c r="J29" s="195" t="s">
        <v>415</v>
      </c>
    </row>
  </sheetData>
  <sheetProtection/>
  <mergeCells count="25">
    <mergeCell ref="A24:A27"/>
    <mergeCell ref="B24:B27"/>
    <mergeCell ref="C24:C27"/>
    <mergeCell ref="B17:D17"/>
    <mergeCell ref="B18:D18"/>
    <mergeCell ref="C19:D19"/>
    <mergeCell ref="B21:D21"/>
    <mergeCell ref="B22:D22"/>
    <mergeCell ref="C23:D23"/>
    <mergeCell ref="G2:K4"/>
    <mergeCell ref="G10:G11"/>
    <mergeCell ref="H10:H11"/>
    <mergeCell ref="I10:I11"/>
    <mergeCell ref="J10:J11"/>
    <mergeCell ref="A6:J6"/>
    <mergeCell ref="A7:B7"/>
    <mergeCell ref="A10:A11"/>
    <mergeCell ref="F10:F11"/>
    <mergeCell ref="B14:D14"/>
    <mergeCell ref="C15:D15"/>
    <mergeCell ref="D10:D11"/>
    <mergeCell ref="E10:E11"/>
    <mergeCell ref="B13:D13"/>
    <mergeCell ref="B10:B11"/>
    <mergeCell ref="C10:C11"/>
  </mergeCells>
  <printOptions horizontalCentered="1"/>
  <pageMargins left="0.59" right="0" top="0.36" bottom="0.16" header="0.2362204724409449" footer="0.16"/>
  <pageSetup horizontalDpi="600" verticalDpi="600" orientation="landscape" paperSize="9" scale="63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77"/>
  <sheetViews>
    <sheetView tabSelected="1" view="pageBreakPreview" zoomScale="75" zoomScaleNormal="70" zoomScaleSheetLayoutView="75" zoomScalePageLayoutView="0" workbookViewId="0" topLeftCell="A1">
      <selection activeCell="A39" sqref="A39:IV42"/>
    </sheetView>
  </sheetViews>
  <sheetFormatPr defaultColWidth="9.33203125" defaultRowHeight="12.75"/>
  <cols>
    <col min="1" max="1" width="20.5" style="204" customWidth="1"/>
    <col min="2" max="2" width="19.83203125" style="204" customWidth="1"/>
    <col min="3" max="3" width="23" style="204" customWidth="1"/>
    <col min="4" max="4" width="54" style="204" customWidth="1"/>
    <col min="5" max="5" width="44.16015625" style="204" customWidth="1"/>
    <col min="6" max="6" width="45.66015625" style="204" customWidth="1"/>
    <col min="7" max="7" width="20.33203125" style="204" customWidth="1"/>
    <col min="8" max="8" width="20.5" style="204" customWidth="1"/>
    <col min="9" max="9" width="16.83203125" style="204" customWidth="1"/>
    <col min="10" max="10" width="19.83203125" style="204" customWidth="1"/>
    <col min="11" max="16384" width="9.33203125" style="204" customWidth="1"/>
  </cols>
  <sheetData>
    <row r="2" spans="7:10" ht="15.75" customHeight="1">
      <c r="G2" s="405" t="s">
        <v>92</v>
      </c>
      <c r="H2" s="406"/>
      <c r="I2" s="406"/>
      <c r="J2" s="406"/>
    </row>
    <row r="3" spans="7:10" ht="15.75" customHeight="1">
      <c r="G3" s="406"/>
      <c r="H3" s="406"/>
      <c r="I3" s="406"/>
      <c r="J3" s="406"/>
    </row>
    <row r="4" spans="7:10" ht="103.5" customHeight="1">
      <c r="G4" s="406"/>
      <c r="H4" s="406"/>
      <c r="I4" s="406"/>
      <c r="J4" s="406"/>
    </row>
    <row r="6" spans="1:10" ht="42" customHeight="1">
      <c r="A6" s="407" t="s">
        <v>136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8.75">
      <c r="A7" s="408" t="s">
        <v>282</v>
      </c>
      <c r="B7" s="408"/>
      <c r="C7" s="68"/>
      <c r="D7" s="68"/>
      <c r="E7" s="68"/>
      <c r="F7" s="68"/>
      <c r="G7" s="68"/>
      <c r="H7" s="68"/>
      <c r="I7" s="68"/>
      <c r="J7" s="68"/>
    </row>
    <row r="8" spans="1:10" ht="18.75">
      <c r="A8" s="205" t="s">
        <v>163</v>
      </c>
      <c r="B8" s="68"/>
      <c r="C8" s="68"/>
      <c r="D8" s="68"/>
      <c r="E8" s="68"/>
      <c r="F8" s="68"/>
      <c r="G8" s="68"/>
      <c r="H8" s="68"/>
      <c r="I8" s="68"/>
      <c r="J8" s="206" t="s">
        <v>84</v>
      </c>
    </row>
    <row r="11" spans="1:10" ht="30.75" customHeight="1">
      <c r="A11" s="404" t="s">
        <v>87</v>
      </c>
      <c r="B11" s="404" t="s">
        <v>88</v>
      </c>
      <c r="C11" s="404" t="s">
        <v>408</v>
      </c>
      <c r="D11" s="404" t="s">
        <v>89</v>
      </c>
      <c r="E11" s="404" t="s">
        <v>147</v>
      </c>
      <c r="F11" s="404" t="s">
        <v>148</v>
      </c>
      <c r="G11" s="404" t="s">
        <v>412</v>
      </c>
      <c r="H11" s="404" t="s">
        <v>472</v>
      </c>
      <c r="I11" s="404" t="s">
        <v>473</v>
      </c>
      <c r="J11" s="404"/>
    </row>
    <row r="12" spans="1:10" ht="109.5" customHeight="1">
      <c r="A12" s="404"/>
      <c r="B12" s="404"/>
      <c r="C12" s="404"/>
      <c r="D12" s="404"/>
      <c r="E12" s="404"/>
      <c r="F12" s="404"/>
      <c r="G12" s="404"/>
      <c r="H12" s="404"/>
      <c r="I12" s="207" t="s">
        <v>297</v>
      </c>
      <c r="J12" s="207" t="s">
        <v>298</v>
      </c>
    </row>
    <row r="13" spans="1:10" ht="18.75">
      <c r="A13" s="208">
        <v>1</v>
      </c>
      <c r="B13" s="208">
        <v>2</v>
      </c>
      <c r="C13" s="208">
        <v>3</v>
      </c>
      <c r="D13" s="208">
        <v>4</v>
      </c>
      <c r="E13" s="208">
        <v>5</v>
      </c>
      <c r="F13" s="208">
        <v>6</v>
      </c>
      <c r="G13" s="208">
        <v>7</v>
      </c>
      <c r="H13" s="208">
        <v>8</v>
      </c>
      <c r="I13" s="208">
        <v>9</v>
      </c>
      <c r="J13" s="208">
        <v>10</v>
      </c>
    </row>
    <row r="14" spans="1:11" ht="30.75" customHeight="1" hidden="1">
      <c r="A14" s="209" t="s">
        <v>294</v>
      </c>
      <c r="B14" s="397" t="s">
        <v>427</v>
      </c>
      <c r="C14" s="398"/>
      <c r="D14" s="398"/>
      <c r="E14" s="398"/>
      <c r="F14" s="399"/>
      <c r="G14" s="210">
        <f>G15</f>
        <v>0</v>
      </c>
      <c r="H14" s="210">
        <f>H15</f>
        <v>0</v>
      </c>
      <c r="I14" s="210">
        <f>I15</f>
        <v>0</v>
      </c>
      <c r="J14" s="210">
        <f>J15</f>
        <v>0</v>
      </c>
      <c r="K14" s="211"/>
    </row>
    <row r="15" spans="1:10" ht="31.5" customHeight="1" hidden="1">
      <c r="A15" s="209" t="s">
        <v>295</v>
      </c>
      <c r="B15" s="397" t="s">
        <v>450</v>
      </c>
      <c r="C15" s="398"/>
      <c r="D15" s="398"/>
      <c r="E15" s="398"/>
      <c r="F15" s="399"/>
      <c r="G15" s="210">
        <f>H15+I15</f>
        <v>0</v>
      </c>
      <c r="H15" s="210">
        <f>H16+H17+H18+H20+H21</f>
        <v>0</v>
      </c>
      <c r="I15" s="210">
        <f>I16+I17+I18+I20+I21</f>
        <v>0</v>
      </c>
      <c r="J15" s="210">
        <f>J16+J17+J18+J20+J21</f>
        <v>0</v>
      </c>
    </row>
    <row r="16" spans="1:10" ht="51.75" customHeight="1" hidden="1">
      <c r="A16" s="427" t="s">
        <v>212</v>
      </c>
      <c r="B16" s="429" t="s">
        <v>213</v>
      </c>
      <c r="C16" s="147" t="s">
        <v>307</v>
      </c>
      <c r="D16" s="143" t="s">
        <v>215</v>
      </c>
      <c r="E16" s="243"/>
      <c r="F16" s="243"/>
      <c r="G16" s="212"/>
      <c r="H16" s="212"/>
      <c r="I16" s="212">
        <v>0</v>
      </c>
      <c r="J16" s="212">
        <v>0</v>
      </c>
    </row>
    <row r="17" spans="1:10" ht="77.25" customHeight="1" hidden="1">
      <c r="A17" s="428"/>
      <c r="B17" s="430"/>
      <c r="C17" s="147" t="s">
        <v>307</v>
      </c>
      <c r="D17" s="143" t="s">
        <v>216</v>
      </c>
      <c r="E17" s="244"/>
      <c r="F17" s="244"/>
      <c r="G17" s="212"/>
      <c r="H17" s="212"/>
      <c r="I17" s="212">
        <v>0</v>
      </c>
      <c r="J17" s="212">
        <v>0</v>
      </c>
    </row>
    <row r="18" spans="1:10" ht="48" customHeight="1" hidden="1">
      <c r="A18" s="428"/>
      <c r="B18" s="430"/>
      <c r="C18" s="233" t="s">
        <v>307</v>
      </c>
      <c r="D18" s="246" t="s">
        <v>217</v>
      </c>
      <c r="E18" s="244"/>
      <c r="F18" s="244"/>
      <c r="G18" s="212"/>
      <c r="H18" s="212"/>
      <c r="I18" s="212">
        <v>0</v>
      </c>
      <c r="J18" s="212">
        <v>0</v>
      </c>
    </row>
    <row r="19" spans="1:10" ht="41.25" customHeight="1" hidden="1">
      <c r="A19" s="145" t="s">
        <v>219</v>
      </c>
      <c r="B19" s="138" t="s">
        <v>220</v>
      </c>
      <c r="C19" s="426" t="s">
        <v>221</v>
      </c>
      <c r="D19" s="426"/>
      <c r="E19" s="426"/>
      <c r="F19" s="426"/>
      <c r="G19" s="212">
        <f>H19+I19</f>
        <v>0</v>
      </c>
      <c r="H19" s="212">
        <f>H20</f>
        <v>0</v>
      </c>
      <c r="I19" s="212">
        <f>I20</f>
        <v>0</v>
      </c>
      <c r="J19" s="212">
        <f>J20</f>
        <v>0</v>
      </c>
    </row>
    <row r="20" spans="1:10" ht="72" customHeight="1" hidden="1">
      <c r="A20" s="164" t="s">
        <v>5</v>
      </c>
      <c r="B20" s="147" t="s">
        <v>223</v>
      </c>
      <c r="C20" s="147" t="s">
        <v>308</v>
      </c>
      <c r="D20" s="152" t="s">
        <v>222</v>
      </c>
      <c r="E20" s="29" t="s">
        <v>149</v>
      </c>
      <c r="F20" s="29" t="s">
        <v>150</v>
      </c>
      <c r="G20" s="212">
        <f>H20+I20</f>
        <v>0</v>
      </c>
      <c r="H20" s="212">
        <v>0</v>
      </c>
      <c r="I20" s="212">
        <v>0</v>
      </c>
      <c r="J20" s="212">
        <v>0</v>
      </c>
    </row>
    <row r="21" spans="1:10" ht="36.75" customHeight="1" hidden="1">
      <c r="A21" s="247" t="s">
        <v>301</v>
      </c>
      <c r="B21" s="248" t="s">
        <v>300</v>
      </c>
      <c r="C21" s="248" t="s">
        <v>471</v>
      </c>
      <c r="D21" s="249" t="s">
        <v>299</v>
      </c>
      <c r="E21" s="245"/>
      <c r="F21" s="245"/>
      <c r="G21" s="212"/>
      <c r="H21" s="212"/>
      <c r="I21" s="212">
        <v>0</v>
      </c>
      <c r="J21" s="212">
        <v>0</v>
      </c>
    </row>
    <row r="22" spans="1:10" ht="30" customHeight="1">
      <c r="A22" s="209" t="s">
        <v>204</v>
      </c>
      <c r="B22" s="397" t="s">
        <v>429</v>
      </c>
      <c r="C22" s="398"/>
      <c r="D22" s="398"/>
      <c r="E22" s="398"/>
      <c r="F22" s="399"/>
      <c r="G22" s="210">
        <f>G23</f>
        <v>354097</v>
      </c>
      <c r="H22" s="210">
        <f>H23</f>
        <v>156097</v>
      </c>
      <c r="I22" s="210">
        <f>I23</f>
        <v>198000</v>
      </c>
      <c r="J22" s="210">
        <f>J23</f>
        <v>0</v>
      </c>
    </row>
    <row r="23" spans="1:10" ht="25.5" customHeight="1">
      <c r="A23" s="209" t="s">
        <v>205</v>
      </c>
      <c r="B23" s="397" t="s">
        <v>451</v>
      </c>
      <c r="C23" s="398"/>
      <c r="D23" s="398"/>
      <c r="E23" s="398"/>
      <c r="F23" s="399"/>
      <c r="G23" s="210">
        <f>H23+I23</f>
        <v>354097</v>
      </c>
      <c r="H23" s="210">
        <f>H24+H26+H32+H33</f>
        <v>156097</v>
      </c>
      <c r="I23" s="210">
        <f>I24+I26+I32+I33</f>
        <v>198000</v>
      </c>
      <c r="J23" s="210">
        <f>J24+J26+J32+J33</f>
        <v>0</v>
      </c>
    </row>
    <row r="24" spans="1:10" ht="84.75" customHeight="1">
      <c r="A24" s="427" t="s">
        <v>207</v>
      </c>
      <c r="B24" s="429" t="s">
        <v>352</v>
      </c>
      <c r="C24" s="429" t="s">
        <v>309</v>
      </c>
      <c r="D24" s="433" t="s">
        <v>353</v>
      </c>
      <c r="E24" s="25" t="s">
        <v>419</v>
      </c>
      <c r="F24" s="25" t="s">
        <v>151</v>
      </c>
      <c r="G24" s="385">
        <f>H24+I24</f>
        <v>110000</v>
      </c>
      <c r="H24" s="385">
        <f>3800+91200+15000</f>
        <v>110000</v>
      </c>
      <c r="I24" s="385">
        <v>0</v>
      </c>
      <c r="J24" s="385">
        <v>0</v>
      </c>
    </row>
    <row r="25" spans="1:10" ht="57.75" customHeight="1">
      <c r="A25" s="431"/>
      <c r="B25" s="432"/>
      <c r="C25" s="432"/>
      <c r="D25" s="434"/>
      <c r="E25" s="29" t="s">
        <v>149</v>
      </c>
      <c r="F25" s="29" t="s">
        <v>150</v>
      </c>
      <c r="G25" s="386"/>
      <c r="H25" s="386"/>
      <c r="I25" s="386"/>
      <c r="J25" s="386"/>
    </row>
    <row r="26" spans="1:10" ht="36.75" customHeight="1">
      <c r="A26" s="418" t="s">
        <v>365</v>
      </c>
      <c r="B26" s="413" t="s">
        <v>366</v>
      </c>
      <c r="C26" s="413" t="s">
        <v>310</v>
      </c>
      <c r="D26" s="415" t="s">
        <v>367</v>
      </c>
      <c r="E26" s="410" t="s">
        <v>419</v>
      </c>
      <c r="F26" s="410" t="s">
        <v>423</v>
      </c>
      <c r="G26" s="385">
        <f>H26+I26</f>
        <v>244097</v>
      </c>
      <c r="H26" s="385">
        <v>46097</v>
      </c>
      <c r="I26" s="385">
        <v>198000</v>
      </c>
      <c r="J26" s="422">
        <v>0</v>
      </c>
    </row>
    <row r="27" spans="1:10" ht="36.75" customHeight="1">
      <c r="A27" s="419"/>
      <c r="B27" s="421"/>
      <c r="C27" s="421"/>
      <c r="D27" s="416"/>
      <c r="E27" s="411"/>
      <c r="F27" s="411"/>
      <c r="G27" s="409"/>
      <c r="H27" s="409"/>
      <c r="I27" s="409"/>
      <c r="J27" s="423"/>
    </row>
    <row r="28" spans="1:10" ht="7.5" customHeight="1">
      <c r="A28" s="419"/>
      <c r="B28" s="421"/>
      <c r="C28" s="421"/>
      <c r="D28" s="416"/>
      <c r="E28" s="412"/>
      <c r="F28" s="412"/>
      <c r="G28" s="409"/>
      <c r="H28" s="409"/>
      <c r="I28" s="409"/>
      <c r="J28" s="423"/>
    </row>
    <row r="29" spans="1:10" ht="108" customHeight="1">
      <c r="A29" s="419"/>
      <c r="B29" s="421"/>
      <c r="C29" s="421"/>
      <c r="D29" s="416"/>
      <c r="E29" s="26" t="s">
        <v>406</v>
      </c>
      <c r="F29" s="27" t="s">
        <v>407</v>
      </c>
      <c r="G29" s="409"/>
      <c r="H29" s="409"/>
      <c r="I29" s="409"/>
      <c r="J29" s="423"/>
    </row>
    <row r="30" spans="1:10" ht="59.25" customHeight="1" hidden="1">
      <c r="A30" s="420"/>
      <c r="B30" s="414"/>
      <c r="C30" s="414"/>
      <c r="D30" s="417"/>
      <c r="E30" s="29" t="s">
        <v>149</v>
      </c>
      <c r="F30" s="29" t="s">
        <v>150</v>
      </c>
      <c r="G30" s="386"/>
      <c r="H30" s="386"/>
      <c r="I30" s="386"/>
      <c r="J30" s="424"/>
    </row>
    <row r="31" spans="1:10" s="222" customFormat="1" ht="47.25" customHeight="1" hidden="1">
      <c r="A31" s="145" t="s">
        <v>372</v>
      </c>
      <c r="B31" s="138" t="s">
        <v>371</v>
      </c>
      <c r="C31" s="309" t="s">
        <v>447</v>
      </c>
      <c r="D31" s="309"/>
      <c r="E31" s="309"/>
      <c r="F31" s="309"/>
      <c r="G31" s="221">
        <f>H31+I31</f>
        <v>0</v>
      </c>
      <c r="H31" s="221">
        <f>H32</f>
        <v>0</v>
      </c>
      <c r="I31" s="221">
        <f>I32</f>
        <v>0</v>
      </c>
      <c r="J31" s="221">
        <f>J32</f>
        <v>0</v>
      </c>
    </row>
    <row r="32" spans="1:10" ht="69.75" customHeight="1" hidden="1">
      <c r="A32" s="146" t="s">
        <v>373</v>
      </c>
      <c r="B32" s="140" t="s">
        <v>374</v>
      </c>
      <c r="C32" s="140" t="s">
        <v>318</v>
      </c>
      <c r="D32" s="141" t="s">
        <v>375</v>
      </c>
      <c r="E32" s="50" t="s">
        <v>152</v>
      </c>
      <c r="F32" s="29" t="s">
        <v>150</v>
      </c>
      <c r="G32" s="212">
        <f>H32+I32</f>
        <v>0</v>
      </c>
      <c r="H32" s="212"/>
      <c r="I32" s="212">
        <v>0</v>
      </c>
      <c r="J32" s="212">
        <v>0</v>
      </c>
    </row>
    <row r="33" spans="1:10" ht="76.5" customHeight="1" hidden="1">
      <c r="A33" s="418" t="s">
        <v>424</v>
      </c>
      <c r="B33" s="413" t="s">
        <v>354</v>
      </c>
      <c r="C33" s="413" t="s">
        <v>311</v>
      </c>
      <c r="D33" s="413" t="s">
        <v>355</v>
      </c>
      <c r="E33" s="28" t="s">
        <v>421</v>
      </c>
      <c r="F33" s="29" t="s">
        <v>153</v>
      </c>
      <c r="G33" s="385">
        <f>H33+I33</f>
        <v>0</v>
      </c>
      <c r="H33" s="385"/>
      <c r="I33" s="385">
        <v>0</v>
      </c>
      <c r="J33" s="385">
        <v>0</v>
      </c>
    </row>
    <row r="34" spans="1:10" ht="68.25" customHeight="1" hidden="1">
      <c r="A34" s="420"/>
      <c r="B34" s="414"/>
      <c r="C34" s="414"/>
      <c r="D34" s="414"/>
      <c r="E34" s="28" t="s">
        <v>152</v>
      </c>
      <c r="F34" s="29" t="s">
        <v>150</v>
      </c>
      <c r="G34" s="386"/>
      <c r="H34" s="386"/>
      <c r="I34" s="386"/>
      <c r="J34" s="386"/>
    </row>
    <row r="35" spans="1:10" ht="33" customHeight="1" hidden="1">
      <c r="A35" s="134" t="s">
        <v>227</v>
      </c>
      <c r="B35" s="397" t="s">
        <v>431</v>
      </c>
      <c r="C35" s="398"/>
      <c r="D35" s="398"/>
      <c r="E35" s="398"/>
      <c r="F35" s="399"/>
      <c r="G35" s="210">
        <f>G36</f>
        <v>0</v>
      </c>
      <c r="H35" s="210">
        <f>H36</f>
        <v>0</v>
      </c>
      <c r="I35" s="210">
        <f>I36</f>
        <v>0</v>
      </c>
      <c r="J35" s="210">
        <f>J36</f>
        <v>0</v>
      </c>
    </row>
    <row r="36" spans="1:10" ht="36.75" customHeight="1" hidden="1">
      <c r="A36" s="134" t="s">
        <v>226</v>
      </c>
      <c r="B36" s="397" t="s">
        <v>432</v>
      </c>
      <c r="C36" s="398"/>
      <c r="D36" s="398"/>
      <c r="E36" s="398"/>
      <c r="F36" s="399"/>
      <c r="G36" s="210">
        <f>G37+G40+G42</f>
        <v>0</v>
      </c>
      <c r="H36" s="210">
        <f>H37+H40+H42</f>
        <v>0</v>
      </c>
      <c r="I36" s="210">
        <f>I37+I40+I42</f>
        <v>0</v>
      </c>
      <c r="J36" s="210">
        <f>J37+J40+J42</f>
        <v>0</v>
      </c>
    </row>
    <row r="37" spans="1:10" ht="76.5" customHeight="1" hidden="1">
      <c r="A37" s="425" t="s">
        <v>224</v>
      </c>
      <c r="B37" s="400">
        <v>1020</v>
      </c>
      <c r="C37" s="400" t="s">
        <v>319</v>
      </c>
      <c r="D37" s="400" t="s">
        <v>121</v>
      </c>
      <c r="E37" s="29" t="s">
        <v>154</v>
      </c>
      <c r="F37" s="29" t="s">
        <v>155</v>
      </c>
      <c r="G37" s="385">
        <f>H37+I37</f>
        <v>0</v>
      </c>
      <c r="H37" s="385"/>
      <c r="I37" s="385">
        <v>0</v>
      </c>
      <c r="J37" s="385">
        <v>0</v>
      </c>
    </row>
    <row r="38" spans="1:10" ht="75.75" customHeight="1" hidden="1">
      <c r="A38" s="425"/>
      <c r="B38" s="400"/>
      <c r="C38" s="400"/>
      <c r="D38" s="400"/>
      <c r="E38" s="50" t="s">
        <v>152</v>
      </c>
      <c r="F38" s="213" t="s">
        <v>150</v>
      </c>
      <c r="G38" s="386"/>
      <c r="H38" s="386"/>
      <c r="I38" s="386"/>
      <c r="J38" s="386"/>
    </row>
    <row r="39" spans="1:10" ht="75" customHeight="1" hidden="1">
      <c r="A39" s="146" t="s">
        <v>230</v>
      </c>
      <c r="B39" s="140" t="s">
        <v>23</v>
      </c>
      <c r="C39" s="140" t="s">
        <v>320</v>
      </c>
      <c r="D39" s="140" t="s">
        <v>302</v>
      </c>
      <c r="E39" s="50" t="s">
        <v>420</v>
      </c>
      <c r="F39" s="213" t="s">
        <v>422</v>
      </c>
      <c r="G39" s="212"/>
      <c r="H39" s="212"/>
      <c r="I39" s="212"/>
      <c r="J39" s="212"/>
    </row>
    <row r="40" spans="1:10" ht="78.75" customHeight="1" hidden="1">
      <c r="A40" s="393" t="s">
        <v>231</v>
      </c>
      <c r="B40" s="383">
        <v>1162</v>
      </c>
      <c r="C40" s="382" t="s">
        <v>320</v>
      </c>
      <c r="D40" s="383" t="s">
        <v>24</v>
      </c>
      <c r="E40" s="50" t="s">
        <v>152</v>
      </c>
      <c r="F40" s="213" t="s">
        <v>150</v>
      </c>
      <c r="G40" s="385">
        <f>H40+I40</f>
        <v>0</v>
      </c>
      <c r="H40" s="385"/>
      <c r="I40" s="385">
        <v>0</v>
      </c>
      <c r="J40" s="385">
        <v>0</v>
      </c>
    </row>
    <row r="41" spans="1:10" ht="74.25" customHeight="1" hidden="1">
      <c r="A41" s="393"/>
      <c r="B41" s="383"/>
      <c r="C41" s="382"/>
      <c r="D41" s="383"/>
      <c r="E41" s="29" t="s">
        <v>154</v>
      </c>
      <c r="F41" s="29" t="s">
        <v>155</v>
      </c>
      <c r="G41" s="386"/>
      <c r="H41" s="386"/>
      <c r="I41" s="386"/>
      <c r="J41" s="386"/>
    </row>
    <row r="42" spans="1:10" ht="77.25" customHeight="1" hidden="1">
      <c r="A42" s="146" t="s">
        <v>411</v>
      </c>
      <c r="B42" s="140" t="s">
        <v>90</v>
      </c>
      <c r="C42" s="140" t="s">
        <v>90</v>
      </c>
      <c r="D42" s="140" t="s">
        <v>91</v>
      </c>
      <c r="E42" s="29" t="s">
        <v>152</v>
      </c>
      <c r="F42" s="29" t="s">
        <v>150</v>
      </c>
      <c r="G42" s="212">
        <f>H42+I42</f>
        <v>0</v>
      </c>
      <c r="H42" s="212"/>
      <c r="I42" s="212">
        <v>0</v>
      </c>
      <c r="J42" s="212">
        <v>0</v>
      </c>
    </row>
    <row r="43" spans="1:10" ht="26.25" customHeight="1">
      <c r="A43" s="134" t="s">
        <v>232</v>
      </c>
      <c r="B43" s="397" t="s">
        <v>433</v>
      </c>
      <c r="C43" s="398"/>
      <c r="D43" s="398"/>
      <c r="E43" s="398"/>
      <c r="F43" s="399"/>
      <c r="G43" s="210">
        <f>G44</f>
        <v>5319</v>
      </c>
      <c r="H43" s="210">
        <f>H44</f>
        <v>5319</v>
      </c>
      <c r="I43" s="210">
        <f>I44</f>
        <v>0</v>
      </c>
      <c r="J43" s="210">
        <f>J44</f>
        <v>0</v>
      </c>
    </row>
    <row r="44" spans="1:10" ht="26.25" customHeight="1">
      <c r="A44" s="134" t="s">
        <v>233</v>
      </c>
      <c r="B44" s="397" t="s">
        <v>434</v>
      </c>
      <c r="C44" s="398"/>
      <c r="D44" s="398"/>
      <c r="E44" s="398"/>
      <c r="F44" s="399"/>
      <c r="G44" s="210">
        <f aca="true" t="shared" si="0" ref="G44:G57">H44+I44</f>
        <v>5319</v>
      </c>
      <c r="H44" s="210">
        <f>H45+H47+H48+H49+H50+H51+H53+H46</f>
        <v>5319</v>
      </c>
      <c r="I44" s="210">
        <f>I45+I47+I48+I49+I50+I51+I53+I46</f>
        <v>0</v>
      </c>
      <c r="J44" s="210">
        <f>J45+J47+J48+J49+J50+J51+J53+J46</f>
        <v>0</v>
      </c>
    </row>
    <row r="45" spans="1:10" ht="77.25" customHeight="1" hidden="1">
      <c r="A45" s="164" t="s">
        <v>183</v>
      </c>
      <c r="B45" s="152">
        <v>3032</v>
      </c>
      <c r="C45" s="147" t="s">
        <v>312</v>
      </c>
      <c r="D45" s="141" t="s">
        <v>327</v>
      </c>
      <c r="E45" s="387" t="s">
        <v>152</v>
      </c>
      <c r="F45" s="387" t="s">
        <v>150</v>
      </c>
      <c r="G45" s="212">
        <f t="shared" si="0"/>
        <v>0</v>
      </c>
      <c r="H45" s="212"/>
      <c r="I45" s="212">
        <v>0</v>
      </c>
      <c r="J45" s="212">
        <v>0</v>
      </c>
    </row>
    <row r="46" spans="1:10" ht="54.75" customHeight="1">
      <c r="A46" s="164" t="s">
        <v>40</v>
      </c>
      <c r="B46" s="152">
        <v>3032</v>
      </c>
      <c r="C46" s="165" t="s">
        <v>312</v>
      </c>
      <c r="D46" s="148" t="s">
        <v>41</v>
      </c>
      <c r="E46" s="388"/>
      <c r="F46" s="388"/>
      <c r="G46" s="212">
        <f t="shared" si="0"/>
        <v>5319</v>
      </c>
      <c r="H46" s="212">
        <v>5319</v>
      </c>
      <c r="I46" s="212">
        <v>0</v>
      </c>
      <c r="J46" s="212">
        <v>0</v>
      </c>
    </row>
    <row r="47" spans="1:10" ht="32.25" customHeight="1" hidden="1">
      <c r="A47" s="164" t="s">
        <v>184</v>
      </c>
      <c r="B47" s="152">
        <v>3035</v>
      </c>
      <c r="C47" s="147" t="s">
        <v>312</v>
      </c>
      <c r="D47" s="214" t="s">
        <v>464</v>
      </c>
      <c r="E47" s="388"/>
      <c r="F47" s="388"/>
      <c r="G47" s="212">
        <f t="shared" si="0"/>
        <v>0</v>
      </c>
      <c r="H47" s="212"/>
      <c r="I47" s="212">
        <v>0</v>
      </c>
      <c r="J47" s="212">
        <v>0</v>
      </c>
    </row>
    <row r="48" spans="1:10" ht="31.5" customHeight="1" hidden="1">
      <c r="A48" s="164" t="s">
        <v>262</v>
      </c>
      <c r="B48" s="152">
        <v>3050</v>
      </c>
      <c r="C48" s="147" t="s">
        <v>312</v>
      </c>
      <c r="D48" s="152" t="s">
        <v>448</v>
      </c>
      <c r="E48" s="388"/>
      <c r="F48" s="388"/>
      <c r="G48" s="212">
        <f t="shared" si="0"/>
        <v>0</v>
      </c>
      <c r="H48" s="212"/>
      <c r="I48" s="212">
        <v>0</v>
      </c>
      <c r="J48" s="212">
        <v>0</v>
      </c>
    </row>
    <row r="49" spans="1:10" ht="30" customHeight="1" hidden="1">
      <c r="A49" s="164" t="s">
        <v>263</v>
      </c>
      <c r="B49" s="152">
        <v>3090</v>
      </c>
      <c r="C49" s="147" t="s">
        <v>313</v>
      </c>
      <c r="D49" s="152" t="s">
        <v>335</v>
      </c>
      <c r="E49" s="388"/>
      <c r="F49" s="388"/>
      <c r="G49" s="212">
        <f t="shared" si="0"/>
        <v>0</v>
      </c>
      <c r="H49" s="212"/>
      <c r="I49" s="212">
        <v>0</v>
      </c>
      <c r="J49" s="212">
        <v>0</v>
      </c>
    </row>
    <row r="50" spans="1:10" ht="73.5" customHeight="1" hidden="1">
      <c r="A50" s="164" t="s">
        <v>266</v>
      </c>
      <c r="B50" s="152">
        <v>3160</v>
      </c>
      <c r="C50" s="152">
        <v>1010</v>
      </c>
      <c r="D50" s="152" t="s">
        <v>383</v>
      </c>
      <c r="E50" s="388"/>
      <c r="F50" s="388"/>
      <c r="G50" s="212">
        <f t="shared" si="0"/>
        <v>0</v>
      </c>
      <c r="H50" s="212"/>
      <c r="I50" s="212">
        <v>0</v>
      </c>
      <c r="J50" s="212">
        <v>0</v>
      </c>
    </row>
    <row r="51" spans="1:10" ht="51.75" customHeight="1" hidden="1">
      <c r="A51" s="235" t="s">
        <v>268</v>
      </c>
      <c r="B51" s="234">
        <v>3171</v>
      </c>
      <c r="C51" s="236" t="s">
        <v>314</v>
      </c>
      <c r="D51" s="234" t="s">
        <v>385</v>
      </c>
      <c r="E51" s="389"/>
      <c r="F51" s="389"/>
      <c r="G51" s="212">
        <f t="shared" si="0"/>
        <v>0</v>
      </c>
      <c r="H51" s="212"/>
      <c r="I51" s="212">
        <v>0</v>
      </c>
      <c r="J51" s="212">
        <v>0</v>
      </c>
    </row>
    <row r="52" spans="1:10" s="223" customFormat="1" ht="33.75" customHeight="1" hidden="1">
      <c r="A52" s="167" t="s">
        <v>269</v>
      </c>
      <c r="B52" s="168">
        <v>3240</v>
      </c>
      <c r="C52" s="401" t="s">
        <v>221</v>
      </c>
      <c r="D52" s="401"/>
      <c r="E52" s="401"/>
      <c r="F52" s="401"/>
      <c r="G52" s="221">
        <f>H52+I52</f>
        <v>0</v>
      </c>
      <c r="H52" s="221">
        <f>H53</f>
        <v>0</v>
      </c>
      <c r="I52" s="221">
        <f>I53</f>
        <v>0</v>
      </c>
      <c r="J52" s="221">
        <f>J53</f>
        <v>0</v>
      </c>
    </row>
    <row r="53" spans="1:10" ht="81.75" customHeight="1" hidden="1">
      <c r="A53" s="393" t="s">
        <v>270</v>
      </c>
      <c r="B53" s="383">
        <v>3242</v>
      </c>
      <c r="C53" s="382" t="s">
        <v>308</v>
      </c>
      <c r="D53" s="152" t="s">
        <v>164</v>
      </c>
      <c r="E53" s="50"/>
      <c r="F53" s="50"/>
      <c r="G53" s="212">
        <f t="shared" si="0"/>
        <v>0</v>
      </c>
      <c r="H53" s="212">
        <f>H54+H55+H56+H57</f>
        <v>0</v>
      </c>
      <c r="I53" s="212">
        <f>I54+I55+I56+I57</f>
        <v>0</v>
      </c>
      <c r="J53" s="212">
        <f>J54+J55+J56+J57</f>
        <v>0</v>
      </c>
    </row>
    <row r="54" spans="1:10" ht="57" customHeight="1" hidden="1">
      <c r="A54" s="393"/>
      <c r="B54" s="383"/>
      <c r="C54" s="382"/>
      <c r="D54" s="394" t="s">
        <v>97</v>
      </c>
      <c r="E54" s="50" t="s">
        <v>95</v>
      </c>
      <c r="F54" s="50" t="s">
        <v>96</v>
      </c>
      <c r="G54" s="402">
        <f t="shared" si="0"/>
        <v>0</v>
      </c>
      <c r="H54" s="402"/>
      <c r="I54" s="385">
        <v>0</v>
      </c>
      <c r="J54" s="385">
        <v>0</v>
      </c>
    </row>
    <row r="55" spans="1:10" ht="78.75" customHeight="1" hidden="1">
      <c r="A55" s="393"/>
      <c r="B55" s="383"/>
      <c r="C55" s="382"/>
      <c r="D55" s="395"/>
      <c r="E55" s="50" t="s">
        <v>149</v>
      </c>
      <c r="F55" s="50" t="s">
        <v>156</v>
      </c>
      <c r="G55" s="403"/>
      <c r="H55" s="403"/>
      <c r="I55" s="386"/>
      <c r="J55" s="386"/>
    </row>
    <row r="56" spans="1:10" ht="42" customHeight="1" hidden="1">
      <c r="A56" s="393"/>
      <c r="B56" s="383"/>
      <c r="C56" s="382"/>
      <c r="D56" s="250"/>
      <c r="E56" s="50"/>
      <c r="F56" s="50"/>
      <c r="G56" s="215">
        <f t="shared" si="0"/>
        <v>0</v>
      </c>
      <c r="H56" s="215"/>
      <c r="I56" s="212">
        <v>0</v>
      </c>
      <c r="J56" s="212">
        <v>0</v>
      </c>
    </row>
    <row r="57" spans="1:10" ht="38.25" customHeight="1" hidden="1">
      <c r="A57" s="393"/>
      <c r="B57" s="383"/>
      <c r="C57" s="382"/>
      <c r="D57" s="250"/>
      <c r="E57" s="50"/>
      <c r="F57" s="50"/>
      <c r="G57" s="215">
        <f t="shared" si="0"/>
        <v>0</v>
      </c>
      <c r="H57" s="215"/>
      <c r="I57" s="212">
        <v>0</v>
      </c>
      <c r="J57" s="212">
        <v>0</v>
      </c>
    </row>
    <row r="58" spans="1:10" ht="26.25" customHeight="1" hidden="1">
      <c r="A58" s="134">
        <v>1000000</v>
      </c>
      <c r="B58" s="397" t="s">
        <v>452</v>
      </c>
      <c r="C58" s="398"/>
      <c r="D58" s="398"/>
      <c r="E58" s="398"/>
      <c r="F58" s="399"/>
      <c r="G58" s="210">
        <f>G59</f>
        <v>0</v>
      </c>
      <c r="H58" s="210">
        <f>H59</f>
        <v>0</v>
      </c>
      <c r="I58" s="210">
        <f>I59</f>
        <v>0</v>
      </c>
      <c r="J58" s="210">
        <f>J59</f>
        <v>0</v>
      </c>
    </row>
    <row r="59" spans="1:10" ht="26.25" customHeight="1" hidden="1">
      <c r="A59" s="134">
        <v>1010000</v>
      </c>
      <c r="B59" s="397" t="s">
        <v>453</v>
      </c>
      <c r="C59" s="398"/>
      <c r="D59" s="398"/>
      <c r="E59" s="398"/>
      <c r="F59" s="399"/>
      <c r="G59" s="210">
        <f>H59+I59</f>
        <v>0</v>
      </c>
      <c r="H59" s="210">
        <f>H61+H62</f>
        <v>0</v>
      </c>
      <c r="I59" s="210">
        <v>0</v>
      </c>
      <c r="J59" s="210">
        <v>0</v>
      </c>
    </row>
    <row r="60" spans="1:10" ht="30" customHeight="1" hidden="1">
      <c r="A60" s="147">
        <v>1014040</v>
      </c>
      <c r="B60" s="152">
        <v>4040</v>
      </c>
      <c r="C60" s="147" t="s">
        <v>403</v>
      </c>
      <c r="D60" s="152" t="s">
        <v>386</v>
      </c>
      <c r="E60" s="396" t="s">
        <v>149</v>
      </c>
      <c r="F60" s="396" t="s">
        <v>150</v>
      </c>
      <c r="G60" s="216">
        <f>H60+I60</f>
        <v>0</v>
      </c>
      <c r="H60" s="216"/>
      <c r="I60" s="216"/>
      <c r="J60" s="216"/>
    </row>
    <row r="61" spans="1:10" ht="38.25" customHeight="1" hidden="1">
      <c r="A61" s="147" t="s">
        <v>273</v>
      </c>
      <c r="B61" s="152">
        <v>4081</v>
      </c>
      <c r="C61" s="147" t="s">
        <v>315</v>
      </c>
      <c r="D61" s="152" t="s">
        <v>275</v>
      </c>
      <c r="E61" s="396"/>
      <c r="F61" s="396"/>
      <c r="G61" s="212">
        <f>H61+I61</f>
        <v>0</v>
      </c>
      <c r="H61" s="212"/>
      <c r="I61" s="212">
        <v>0</v>
      </c>
      <c r="J61" s="212">
        <v>0</v>
      </c>
    </row>
    <row r="62" spans="1:10" ht="45" customHeight="1" hidden="1">
      <c r="A62" s="147" t="s">
        <v>274</v>
      </c>
      <c r="B62" s="152">
        <v>4082</v>
      </c>
      <c r="C62" s="147" t="s">
        <v>315</v>
      </c>
      <c r="D62" s="152" t="s">
        <v>276</v>
      </c>
      <c r="E62" s="396"/>
      <c r="F62" s="396"/>
      <c r="G62" s="212">
        <f>H62+I62</f>
        <v>0</v>
      </c>
      <c r="H62" s="212"/>
      <c r="I62" s="212">
        <v>0</v>
      </c>
      <c r="J62" s="212">
        <v>0</v>
      </c>
    </row>
    <row r="63" spans="1:10" ht="24" customHeight="1">
      <c r="A63" s="134">
        <v>3700000</v>
      </c>
      <c r="B63" s="397" t="s">
        <v>20</v>
      </c>
      <c r="C63" s="398"/>
      <c r="D63" s="398"/>
      <c r="E63" s="398"/>
      <c r="F63" s="399"/>
      <c r="G63" s="210">
        <f>G64</f>
        <v>161700</v>
      </c>
      <c r="H63" s="210">
        <f>H64</f>
        <v>161700</v>
      </c>
      <c r="I63" s="210">
        <f>I64</f>
        <v>0</v>
      </c>
      <c r="J63" s="210">
        <f>J64</f>
        <v>0</v>
      </c>
    </row>
    <row r="64" spans="1:10" ht="22.5" customHeight="1">
      <c r="A64" s="134">
        <v>3710000</v>
      </c>
      <c r="B64" s="390" t="s">
        <v>20</v>
      </c>
      <c r="C64" s="391"/>
      <c r="D64" s="391"/>
      <c r="E64" s="391"/>
      <c r="F64" s="392"/>
      <c r="G64" s="210">
        <f>H64+I64</f>
        <v>161700</v>
      </c>
      <c r="H64" s="210">
        <f>H65+H66+H68</f>
        <v>161700</v>
      </c>
      <c r="I64" s="210">
        <v>0</v>
      </c>
      <c r="J64" s="210">
        <v>0</v>
      </c>
    </row>
    <row r="65" spans="1:10" ht="28.5" customHeight="1">
      <c r="A65" s="382" t="s">
        <v>418</v>
      </c>
      <c r="B65" s="383">
        <v>9770</v>
      </c>
      <c r="C65" s="147" t="s">
        <v>213</v>
      </c>
      <c r="D65" s="152" t="s">
        <v>454</v>
      </c>
      <c r="E65" s="384" t="s">
        <v>149</v>
      </c>
      <c r="F65" s="384" t="s">
        <v>150</v>
      </c>
      <c r="G65" s="212">
        <f>H65+I65</f>
        <v>100700</v>
      </c>
      <c r="H65" s="212">
        <f>100000+700</f>
        <v>100700</v>
      </c>
      <c r="I65" s="212"/>
      <c r="J65" s="212"/>
    </row>
    <row r="66" spans="1:10" ht="45.75" customHeight="1">
      <c r="A66" s="382"/>
      <c r="B66" s="383"/>
      <c r="C66" s="147" t="s">
        <v>213</v>
      </c>
      <c r="D66" s="152" t="s">
        <v>455</v>
      </c>
      <c r="E66" s="384"/>
      <c r="F66" s="384"/>
      <c r="G66" s="212">
        <f>H66+I66</f>
        <v>61000</v>
      </c>
      <c r="H66" s="212">
        <v>61000</v>
      </c>
      <c r="I66" s="212">
        <v>0</v>
      </c>
      <c r="J66" s="212">
        <v>0</v>
      </c>
    </row>
    <row r="67" spans="1:10" ht="24.75" customHeight="1" hidden="1">
      <c r="A67" s="382"/>
      <c r="B67" s="383"/>
      <c r="C67" s="147" t="s">
        <v>213</v>
      </c>
      <c r="D67" s="152" t="s">
        <v>404</v>
      </c>
      <c r="E67" s="384"/>
      <c r="F67" s="384"/>
      <c r="G67" s="216"/>
      <c r="H67" s="216"/>
      <c r="I67" s="216"/>
      <c r="J67" s="216"/>
    </row>
    <row r="68" spans="1:10" ht="58.5" customHeight="1" hidden="1">
      <c r="A68" s="313" t="s">
        <v>119</v>
      </c>
      <c r="B68" s="315">
        <v>9800</v>
      </c>
      <c r="C68" s="313" t="s">
        <v>213</v>
      </c>
      <c r="D68" s="238" t="s">
        <v>138</v>
      </c>
      <c r="E68" s="387" t="s">
        <v>139</v>
      </c>
      <c r="F68" s="387" t="s">
        <v>140</v>
      </c>
      <c r="G68" s="241">
        <f aca="true" t="shared" si="1" ref="G68:G73">H68+I68</f>
        <v>0</v>
      </c>
      <c r="H68" s="241">
        <f>H69+H70+H71+H72</f>
        <v>0</v>
      </c>
      <c r="I68" s="241">
        <f>I69+I70+I71+I72</f>
        <v>0</v>
      </c>
      <c r="J68" s="241">
        <f>J69+J70+J71+J72</f>
        <v>0</v>
      </c>
    </row>
    <row r="69" spans="1:10" ht="40.5" customHeight="1" hidden="1">
      <c r="A69" s="314"/>
      <c r="B69" s="316"/>
      <c r="C69" s="314"/>
      <c r="D69" s="237" t="s">
        <v>132</v>
      </c>
      <c r="E69" s="388"/>
      <c r="F69" s="388"/>
      <c r="G69" s="212">
        <f t="shared" si="1"/>
        <v>0</v>
      </c>
      <c r="H69" s="212"/>
      <c r="I69" s="242">
        <v>0</v>
      </c>
      <c r="J69" s="242">
        <v>0</v>
      </c>
    </row>
    <row r="70" spans="1:10" ht="51" customHeight="1" hidden="1">
      <c r="A70" s="314"/>
      <c r="B70" s="316"/>
      <c r="C70" s="314"/>
      <c r="D70" s="237" t="s">
        <v>120</v>
      </c>
      <c r="E70" s="388"/>
      <c r="F70" s="388"/>
      <c r="G70" s="212">
        <f t="shared" si="1"/>
        <v>0</v>
      </c>
      <c r="H70" s="212"/>
      <c r="I70" s="242">
        <v>0</v>
      </c>
      <c r="J70" s="242">
        <v>0</v>
      </c>
    </row>
    <row r="71" spans="1:10" ht="37.5" customHeight="1" hidden="1">
      <c r="A71" s="314"/>
      <c r="B71" s="316"/>
      <c r="C71" s="314"/>
      <c r="D71" s="237" t="s">
        <v>130</v>
      </c>
      <c r="E71" s="388"/>
      <c r="F71" s="388"/>
      <c r="G71" s="212">
        <f t="shared" si="1"/>
        <v>0</v>
      </c>
      <c r="H71" s="212"/>
      <c r="I71" s="242">
        <v>0</v>
      </c>
      <c r="J71" s="242">
        <v>0</v>
      </c>
    </row>
    <row r="72" spans="1:10" ht="52.5" customHeight="1" hidden="1">
      <c r="A72" s="314"/>
      <c r="B72" s="316"/>
      <c r="C72" s="314"/>
      <c r="D72" s="237" t="s">
        <v>131</v>
      </c>
      <c r="E72" s="389"/>
      <c r="F72" s="389"/>
      <c r="G72" s="212">
        <f t="shared" si="1"/>
        <v>0</v>
      </c>
      <c r="H72" s="212"/>
      <c r="I72" s="242">
        <v>0</v>
      </c>
      <c r="J72" s="242">
        <v>0</v>
      </c>
    </row>
    <row r="73" spans="1:10" ht="39" customHeight="1">
      <c r="A73" s="217"/>
      <c r="B73" s="217"/>
      <c r="C73" s="218"/>
      <c r="D73" s="219" t="s">
        <v>412</v>
      </c>
      <c r="E73" s="220"/>
      <c r="F73" s="220"/>
      <c r="G73" s="221">
        <f t="shared" si="1"/>
        <v>521116</v>
      </c>
      <c r="H73" s="221">
        <f>H14+H22+H35+H43+H58+H63</f>
        <v>323116</v>
      </c>
      <c r="I73" s="221">
        <f>I14+I22+I35+I43+I58+I63</f>
        <v>198000</v>
      </c>
      <c r="J73" s="221">
        <f>J14+J22+J35+J43+J58+J63</f>
        <v>0</v>
      </c>
    </row>
    <row r="77" spans="1:10" ht="34.5" customHeight="1">
      <c r="A77" s="376" t="s">
        <v>178</v>
      </c>
      <c r="B77" s="376"/>
      <c r="C77" s="376"/>
      <c r="D77" s="376"/>
      <c r="E77" s="376"/>
      <c r="F77" s="376"/>
      <c r="G77" s="376"/>
      <c r="H77" s="376"/>
      <c r="I77" s="376"/>
      <c r="J77" s="376"/>
    </row>
  </sheetData>
  <sheetProtection/>
  <mergeCells count="93">
    <mergeCell ref="B33:B34"/>
    <mergeCell ref="E45:E51"/>
    <mergeCell ref="F45:F51"/>
    <mergeCell ref="J33:J34"/>
    <mergeCell ref="B35:F35"/>
    <mergeCell ref="G33:G34"/>
    <mergeCell ref="C33:C34"/>
    <mergeCell ref="I33:I34"/>
    <mergeCell ref="H37:H38"/>
    <mergeCell ref="B36:F36"/>
    <mergeCell ref="C19:F19"/>
    <mergeCell ref="A16:A18"/>
    <mergeCell ref="B16:B18"/>
    <mergeCell ref="B22:F22"/>
    <mergeCell ref="A24:A25"/>
    <mergeCell ref="B24:B25"/>
    <mergeCell ref="C24:C25"/>
    <mergeCell ref="D24:D25"/>
    <mergeCell ref="A26:A30"/>
    <mergeCell ref="B26:B30"/>
    <mergeCell ref="C26:C30"/>
    <mergeCell ref="A77:J77"/>
    <mergeCell ref="A40:A41"/>
    <mergeCell ref="A33:A34"/>
    <mergeCell ref="J26:J30"/>
    <mergeCell ref="A37:A38"/>
    <mergeCell ref="G26:G30"/>
    <mergeCell ref="H33:H34"/>
    <mergeCell ref="I26:I30"/>
    <mergeCell ref="B40:B41"/>
    <mergeCell ref="C40:C41"/>
    <mergeCell ref="B37:B38"/>
    <mergeCell ref="F26:F28"/>
    <mergeCell ref="D33:D34"/>
    <mergeCell ref="D26:D30"/>
    <mergeCell ref="H26:H30"/>
    <mergeCell ref="E26:E28"/>
    <mergeCell ref="I37:I38"/>
    <mergeCell ref="C11:C12"/>
    <mergeCell ref="I11:J11"/>
    <mergeCell ref="J24:J25"/>
    <mergeCell ref="B23:F23"/>
    <mergeCell ref="B14:F14"/>
    <mergeCell ref="B15:F15"/>
    <mergeCell ref="G11:G12"/>
    <mergeCell ref="G24:G25"/>
    <mergeCell ref="H24:H25"/>
    <mergeCell ref="I24:I25"/>
    <mergeCell ref="H40:H41"/>
    <mergeCell ref="D37:D38"/>
    <mergeCell ref="F11:F12"/>
    <mergeCell ref="H11:H12"/>
    <mergeCell ref="C31:F31"/>
    <mergeCell ref="G2:J4"/>
    <mergeCell ref="A6:J6"/>
    <mergeCell ref="A7:B7"/>
    <mergeCell ref="A11:A12"/>
    <mergeCell ref="B11:B12"/>
    <mergeCell ref="H54:H55"/>
    <mergeCell ref="G54:G55"/>
    <mergeCell ref="D11:D12"/>
    <mergeCell ref="E11:E12"/>
    <mergeCell ref="J37:J38"/>
    <mergeCell ref="I40:I41"/>
    <mergeCell ref="J40:J41"/>
    <mergeCell ref="G37:G38"/>
    <mergeCell ref="D40:D41"/>
    <mergeCell ref="G40:G41"/>
    <mergeCell ref="E60:E62"/>
    <mergeCell ref="F60:F62"/>
    <mergeCell ref="B63:F63"/>
    <mergeCell ref="C37:C38"/>
    <mergeCell ref="B58:F58"/>
    <mergeCell ref="B44:F44"/>
    <mergeCell ref="B43:F43"/>
    <mergeCell ref="C52:F52"/>
    <mergeCell ref="B59:F59"/>
    <mergeCell ref="I54:I55"/>
    <mergeCell ref="J54:J55"/>
    <mergeCell ref="F68:F72"/>
    <mergeCell ref="B64:F64"/>
    <mergeCell ref="A53:A57"/>
    <mergeCell ref="B53:B57"/>
    <mergeCell ref="C53:C57"/>
    <mergeCell ref="D54:D55"/>
    <mergeCell ref="C68:C72"/>
    <mergeCell ref="E68:E72"/>
    <mergeCell ref="A68:A72"/>
    <mergeCell ref="B68:B72"/>
    <mergeCell ref="A65:A67"/>
    <mergeCell ref="B65:B67"/>
    <mergeCell ref="E65:E67"/>
    <mergeCell ref="F65:F67"/>
  </mergeCells>
  <printOptions/>
  <pageMargins left="0.984251968503937" right="0.15748031496062992" top="0.35433070866141736" bottom="0.6299212598425197" header="0.4724409448818898" footer="0.8661417322834646"/>
  <pageSetup horizontalDpi="600" verticalDpi="600" orientation="portrait" paperSize="9" scale="35" r:id="rId1"/>
  <headerFooter alignWithMargins="0">
    <oddFooter>&amp;R&amp;P</oddFooter>
  </headerFooter>
  <rowBreaks count="2" manualBreakCount="2">
    <brk id="79" max="9" man="1"/>
    <brk id="98" max="8" man="1"/>
  </rowBreaks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Kommandor</cp:lastModifiedBy>
  <cp:lastPrinted>2020-06-15T06:53:46Z</cp:lastPrinted>
  <dcterms:created xsi:type="dcterms:W3CDTF">2014-01-17T10:52:16Z</dcterms:created>
  <dcterms:modified xsi:type="dcterms:W3CDTF">2020-06-15T06:53:53Z</dcterms:modified>
  <cp:category/>
  <cp:version/>
  <cp:contentType/>
  <cp:contentStatus/>
</cp:coreProperties>
</file>